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Hévíz\2022\zárszámadás 2022\"/>
    </mc:Choice>
  </mc:AlternateContent>
  <xr:revisionPtr revIDLastSave="0" documentId="13_ncr:1_{423AEBC8-8E56-4E6C-B477-010F4018C1BC}" xr6:coauthVersionLast="45" xr6:coauthVersionMax="45" xr10:uidLastSave="{00000000-0000-0000-0000-000000000000}"/>
  <bookViews>
    <workbookView xWindow="-120" yWindow="-120" windowWidth="19440" windowHeight="15000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0 évi állami tám" sheetId="67" state="hidden" r:id="rId4"/>
    <sheet name="közhatalmi bevételek" sheetId="14" r:id="rId5"/>
    <sheet name="tám, végl. pe.átv  " sheetId="5" r:id="rId6"/>
    <sheet name="felh. bev.  " sheetId="6" r:id="rId7"/>
    <sheet name="mc.pe.átad" sheetId="7" r:id="rId8"/>
    <sheet name="felhalm. kiad.  " sheetId="8" r:id="rId9"/>
    <sheet name="tartalék" sheetId="10" r:id="rId10"/>
    <sheet name="mük. bev.Önkor és Hivatal " sheetId="13" state="hidden" r:id="rId11"/>
    <sheet name="ellátottak ÖNK" sheetId="90" r:id="rId12"/>
    <sheet name="pü.mérleg Önkorm." sheetId="46" r:id="rId13"/>
    <sheet name="ÖNK kötelező-önként vállalt" sheetId="45" r:id="rId14"/>
    <sheet name="egyéb ki nem emelt" sheetId="15" r:id="rId15"/>
    <sheet name="Intézmények kötelező-önként vál" sheetId="63" r:id="rId16"/>
    <sheet name="ellátottak hivatal" sheetId="18" state="hidden" r:id="rId17"/>
    <sheet name="pü mérleg Hivatal" sheetId="91" r:id="rId18"/>
    <sheet name="püm. GAMESZ. " sheetId="44" r:id="rId19"/>
    <sheet name="püm.Brunszvik" sheetId="51" r:id="rId20"/>
    <sheet name="püm Festetics" sheetId="64" r:id="rId21"/>
    <sheet name="püm-TASZII." sheetId="42" r:id="rId22"/>
    <sheet name="mérleg" sheetId="83" r:id="rId23"/>
    <sheet name="vagyonkim. forg.kép. szerint" sheetId="87" r:id="rId24"/>
    <sheet name="Ingatlanok forgalomképesség" sheetId="89" r:id="rId25"/>
    <sheet name="befejezetlen beruházások" sheetId="88" r:id="rId26"/>
    <sheet name="részesedések" sheetId="81" r:id="rId27"/>
    <sheet name="eredménykimutatás" sheetId="84" r:id="rId28"/>
    <sheet name="maradvány" sheetId="82" r:id="rId29"/>
    <sheet name="létszám" sheetId="80" r:id="rId30"/>
    <sheet name="Munka3" sheetId="78" state="hidden" r:id="rId31"/>
    <sheet name="Munka6" sheetId="77" state="hidden" r:id="rId32"/>
    <sheet name="likvid" sheetId="24" state="hidden" r:id="rId33"/>
    <sheet name="Munka1" sheetId="73" state="hidden" r:id="rId34"/>
    <sheet name="2019 évi létszám" sheetId="68" state="hidden" r:id="rId35"/>
    <sheet name="Kötváll Ph." sheetId="65" state="hidden" r:id="rId36"/>
    <sheet name="Kötváll Önk" sheetId="66" r:id="rId37"/>
    <sheet name="kötváll. " sheetId="56" state="hidden" r:id="rId38"/>
    <sheet name="közvetett t." sheetId="54" r:id="rId39"/>
    <sheet name="pm keret felhasználás" sheetId="85" r:id="rId40"/>
    <sheet name="hitelállomány " sheetId="55" r:id="rId41"/>
  </sheets>
  <externalReferences>
    <externalReference r:id="rId42"/>
  </externalReferences>
  <definedNames>
    <definedName name="Excel_BuiltIn_Print_Titles" localSheetId="34">#REF!</definedName>
    <definedName name="Excel_BuiltIn_Print_Titles" localSheetId="15">'Intézmények kötelező-önként vál'!#REF!</definedName>
    <definedName name="Excel_BuiltIn_Print_Titles">#REF!</definedName>
    <definedName name="_xlnm.Print_Titles" localSheetId="34">'2019 évi létszám'!$5:$8</definedName>
    <definedName name="_xlnm.Print_Titles" localSheetId="6">'felh. bev.  '!#REF!</definedName>
    <definedName name="_xlnm.Print_Titles" localSheetId="8">'felhalm. kiad.  '!#REF!</definedName>
    <definedName name="_xlnm.Print_Titles" localSheetId="37">'kötváll. '!$7:$8</definedName>
    <definedName name="_xlnm.Print_Titles" localSheetId="5">'tám, végl. pe.átv  '!#REF!</definedName>
  </definedNames>
  <calcPr calcId="181029"/>
</workbook>
</file>

<file path=xl/calcChain.xml><?xml version="1.0" encoding="utf-8"?>
<calcChain xmlns="http://schemas.openxmlformats.org/spreadsheetml/2006/main">
  <c r="D17" i="49" l="1"/>
  <c r="D25" i="46"/>
  <c r="D24" i="46"/>
  <c r="E986" i="89" l="1"/>
  <c r="F986" i="89"/>
  <c r="D986" i="89"/>
  <c r="E892" i="89"/>
  <c r="F892" i="89"/>
  <c r="D892" i="89"/>
  <c r="H17" i="48"/>
  <c r="H16" i="48"/>
  <c r="H33" i="47" l="1"/>
  <c r="D26" i="47"/>
  <c r="D27" i="47"/>
  <c r="D23" i="47"/>
  <c r="H16" i="49"/>
  <c r="D25" i="47"/>
  <c r="D37" i="49"/>
  <c r="D45" i="47" s="1"/>
  <c r="H38" i="48"/>
  <c r="H48" i="47" s="1"/>
  <c r="D12" i="48"/>
  <c r="D12" i="47" s="1"/>
  <c r="H73" i="8"/>
  <c r="V82" i="45"/>
  <c r="H52" i="8"/>
  <c r="H39" i="8"/>
  <c r="D47" i="46"/>
  <c r="D38" i="48" s="1"/>
  <c r="D47" i="47" s="1"/>
  <c r="H48" i="46"/>
  <c r="E69" i="15" l="1"/>
  <c r="E63" i="15"/>
  <c r="D10" i="15"/>
  <c r="C10" i="15"/>
  <c r="E9" i="15"/>
  <c r="E8" i="15"/>
  <c r="E7" i="15"/>
  <c r="E10" i="15" l="1"/>
  <c r="E73" i="15" s="1"/>
  <c r="G13" i="82"/>
  <c r="G21" i="82" s="1"/>
  <c r="G23" i="82" s="1"/>
  <c r="H12" i="82"/>
  <c r="G12" i="82"/>
  <c r="F12" i="82"/>
  <c r="E12" i="82"/>
  <c r="H9" i="82"/>
  <c r="H13" i="82" s="1"/>
  <c r="H21" i="82" s="1"/>
  <c r="H23" i="82" s="1"/>
  <c r="G9" i="82"/>
  <c r="F9" i="82"/>
  <c r="E9" i="82"/>
  <c r="E13" i="82" s="1"/>
  <c r="E21" i="82" s="1"/>
  <c r="E23" i="82" s="1"/>
  <c r="F13" i="82" l="1"/>
  <c r="F21" i="82" s="1"/>
  <c r="F23" i="82" s="1"/>
  <c r="H48" i="84"/>
  <c r="G48" i="84"/>
  <c r="F48" i="84"/>
  <c r="E48" i="84"/>
  <c r="H38" i="84"/>
  <c r="H49" i="84" s="1"/>
  <c r="G38" i="84"/>
  <c r="G49" i="84" s="1"/>
  <c r="F38" i="84"/>
  <c r="F49" i="84" s="1"/>
  <c r="E38" i="84"/>
  <c r="H27" i="84"/>
  <c r="G27" i="84"/>
  <c r="F27" i="84"/>
  <c r="E27" i="84"/>
  <c r="H23" i="84"/>
  <c r="G23" i="84"/>
  <c r="F23" i="84"/>
  <c r="E23" i="84"/>
  <c r="H18" i="84"/>
  <c r="G18" i="84"/>
  <c r="F18" i="84"/>
  <c r="F30" i="84" s="1"/>
  <c r="F50" i="84" s="1"/>
  <c r="E18" i="84"/>
  <c r="H10" i="84"/>
  <c r="G10" i="84"/>
  <c r="F10" i="84"/>
  <c r="E10" i="84"/>
  <c r="G30" i="84" l="1"/>
  <c r="G50" i="84" s="1"/>
  <c r="H30" i="84"/>
  <c r="H50" i="84" s="1"/>
  <c r="E30" i="84"/>
  <c r="E49" i="84"/>
  <c r="E50" i="84" l="1"/>
  <c r="G111" i="87"/>
  <c r="E111" i="87"/>
  <c r="D111" i="87"/>
  <c r="F111" i="87" s="1"/>
  <c r="F110" i="87"/>
  <c r="F109" i="87"/>
  <c r="F108" i="87"/>
  <c r="F107" i="87"/>
  <c r="F106" i="87"/>
  <c r="F105" i="87"/>
  <c r="F104" i="87"/>
  <c r="F103" i="87"/>
  <c r="G102" i="87"/>
  <c r="E102" i="87"/>
  <c r="D102" i="87"/>
  <c r="F102" i="87" s="1"/>
  <c r="F101" i="87"/>
  <c r="F100" i="87"/>
  <c r="G97" i="87"/>
  <c r="E97" i="87"/>
  <c r="D97" i="87"/>
  <c r="F96" i="87"/>
  <c r="F95" i="87"/>
  <c r="F94" i="87"/>
  <c r="F93" i="87"/>
  <c r="F92" i="87"/>
  <c r="F91" i="87"/>
  <c r="G90" i="87"/>
  <c r="E90" i="87"/>
  <c r="D90" i="87"/>
  <c r="F89" i="87"/>
  <c r="G86" i="87"/>
  <c r="E86" i="87"/>
  <c r="D86" i="87"/>
  <c r="F85" i="87"/>
  <c r="F84" i="87"/>
  <c r="F83" i="87"/>
  <c r="F82" i="87"/>
  <c r="F81" i="87"/>
  <c r="F80" i="87"/>
  <c r="G77" i="87"/>
  <c r="E77" i="87"/>
  <c r="D77" i="87"/>
  <c r="F76" i="87"/>
  <c r="F75" i="87"/>
  <c r="F74" i="87"/>
  <c r="F73" i="87"/>
  <c r="F72" i="87"/>
  <c r="F71" i="87"/>
  <c r="F70" i="87"/>
  <c r="G69" i="87"/>
  <c r="E69" i="87"/>
  <c r="D69" i="87"/>
  <c r="F68" i="87"/>
  <c r="G67" i="87"/>
  <c r="E67" i="87"/>
  <c r="D67" i="87"/>
  <c r="F66" i="87"/>
  <c r="F65" i="87"/>
  <c r="E152" i="83"/>
  <c r="F152" i="83"/>
  <c r="D115" i="83"/>
  <c r="C252" i="83"/>
  <c r="C231" i="83"/>
  <c r="C242" i="83" s="1"/>
  <c r="C253" i="83" s="1"/>
  <c r="C218" i="83"/>
  <c r="C192" i="83"/>
  <c r="C179" i="83"/>
  <c r="C176" i="83"/>
  <c r="C152" i="83"/>
  <c r="C142" i="83"/>
  <c r="C98" i="83"/>
  <c r="C94" i="83"/>
  <c r="C88" i="83"/>
  <c r="C78" i="83"/>
  <c r="C71" i="83"/>
  <c r="F86" i="87" l="1"/>
  <c r="F67" i="87"/>
  <c r="F90" i="87"/>
  <c r="F77" i="87"/>
  <c r="F69" i="87"/>
  <c r="F97" i="87"/>
  <c r="C11" i="83" l="1"/>
  <c r="C17" i="83"/>
  <c r="C29" i="83"/>
  <c r="C42" i="83"/>
  <c r="C52" i="83" s="1"/>
  <c r="C59" i="83"/>
  <c r="C62" i="83"/>
  <c r="C65" i="83"/>
  <c r="C110" i="83"/>
  <c r="C151" i="83"/>
  <c r="C167" i="83"/>
  <c r="C173" i="83"/>
  <c r="C180" i="83" s="1"/>
  <c r="C184" i="83"/>
  <c r="C258" i="83"/>
  <c r="C259" i="83" s="1"/>
  <c r="E11" i="83"/>
  <c r="E17" i="83"/>
  <c r="E29" i="83"/>
  <c r="E42" i="83"/>
  <c r="E52" i="83"/>
  <c r="E59" i="83"/>
  <c r="E62" i="83"/>
  <c r="E65" i="83"/>
  <c r="E71" i="83"/>
  <c r="E88" i="83"/>
  <c r="E94" i="83"/>
  <c r="E98" i="83"/>
  <c r="E142" i="83"/>
  <c r="E151" i="83"/>
  <c r="E167" i="83"/>
  <c r="E173" i="83"/>
  <c r="E176" i="83"/>
  <c r="E180" i="83" s="1"/>
  <c r="E179" i="83"/>
  <c r="E184" i="83"/>
  <c r="E192" i="83"/>
  <c r="E218" i="83"/>
  <c r="E231" i="83"/>
  <c r="E242" i="83" s="1"/>
  <c r="E252" i="83"/>
  <c r="E258" i="83"/>
  <c r="F11" i="83"/>
  <c r="F17" i="83"/>
  <c r="F29" i="83"/>
  <c r="F42" i="83"/>
  <c r="F52" i="83"/>
  <c r="F59" i="83"/>
  <c r="F62" i="83"/>
  <c r="F65" i="83"/>
  <c r="F71" i="83"/>
  <c r="F110" i="83" s="1"/>
  <c r="F88" i="83"/>
  <c r="F94" i="83"/>
  <c r="F98" i="83"/>
  <c r="F142" i="83"/>
  <c r="F151" i="83" s="1"/>
  <c r="F167" i="83"/>
  <c r="F173" i="83"/>
  <c r="F176" i="83"/>
  <c r="F179" i="83"/>
  <c r="F180" i="83" s="1"/>
  <c r="F184" i="83"/>
  <c r="F192" i="83"/>
  <c r="F218" i="83"/>
  <c r="F231" i="83"/>
  <c r="F242" i="83"/>
  <c r="F252" i="83"/>
  <c r="F258" i="83"/>
  <c r="N258" i="83"/>
  <c r="M258" i="83"/>
  <c r="L258" i="83"/>
  <c r="K258" i="83"/>
  <c r="J258" i="83"/>
  <c r="I258" i="83"/>
  <c r="O258" i="83" s="1"/>
  <c r="H258" i="83"/>
  <c r="G258" i="83"/>
  <c r="P257" i="83"/>
  <c r="O257" i="83"/>
  <c r="P256" i="83"/>
  <c r="O256" i="83"/>
  <c r="P255" i="83"/>
  <c r="O255" i="83"/>
  <c r="N252" i="83"/>
  <c r="M252" i="83"/>
  <c r="L252" i="83"/>
  <c r="K252" i="83"/>
  <c r="J252" i="83"/>
  <c r="I252" i="83"/>
  <c r="H252" i="83"/>
  <c r="P252" i="83" s="1"/>
  <c r="G252" i="83"/>
  <c r="P249" i="83"/>
  <c r="O249" i="83"/>
  <c r="K242" i="83"/>
  <c r="H242" i="83"/>
  <c r="N231" i="83"/>
  <c r="N242" i="83" s="1"/>
  <c r="M231" i="83"/>
  <c r="M242" i="83" s="1"/>
  <c r="L231" i="83"/>
  <c r="L242" i="83" s="1"/>
  <c r="K231" i="83"/>
  <c r="J231" i="83"/>
  <c r="J242" i="83" s="1"/>
  <c r="I231" i="83"/>
  <c r="O231" i="83" s="1"/>
  <c r="H231" i="83"/>
  <c r="G231" i="83"/>
  <c r="G242" i="83" s="1"/>
  <c r="N218" i="83"/>
  <c r="M218" i="83"/>
  <c r="L218" i="83"/>
  <c r="K218" i="83"/>
  <c r="J218" i="83"/>
  <c r="I218" i="83"/>
  <c r="H218" i="83"/>
  <c r="H253" i="83" s="1"/>
  <c r="G218" i="83"/>
  <c r="P195" i="83"/>
  <c r="O195" i="83"/>
  <c r="N192" i="83"/>
  <c r="M192" i="83"/>
  <c r="L192" i="83"/>
  <c r="K192" i="83"/>
  <c r="J192" i="83"/>
  <c r="I192" i="83"/>
  <c r="H192" i="83"/>
  <c r="G192" i="83"/>
  <c r="P191" i="83"/>
  <c r="O191" i="83"/>
  <c r="P189" i="83"/>
  <c r="O189" i="83"/>
  <c r="P188" i="83"/>
  <c r="O188" i="83"/>
  <c r="P186" i="83"/>
  <c r="O186" i="83"/>
  <c r="N184" i="83"/>
  <c r="M184" i="83"/>
  <c r="L184" i="83"/>
  <c r="K184" i="83"/>
  <c r="J184" i="83"/>
  <c r="P184" i="83" s="1"/>
  <c r="I184" i="83"/>
  <c r="P182" i="83"/>
  <c r="O182" i="83"/>
  <c r="N179" i="83"/>
  <c r="M179" i="83"/>
  <c r="L179" i="83"/>
  <c r="K179" i="83"/>
  <c r="J179" i="83"/>
  <c r="I179" i="83"/>
  <c r="H179" i="83"/>
  <c r="G179" i="83"/>
  <c r="N176" i="83"/>
  <c r="M176" i="83"/>
  <c r="L176" i="83"/>
  <c r="L180" i="83" s="1"/>
  <c r="K176" i="83"/>
  <c r="J176" i="83"/>
  <c r="I176" i="83"/>
  <c r="H176" i="83"/>
  <c r="G176" i="83"/>
  <c r="P175" i="83"/>
  <c r="O175" i="83"/>
  <c r="N173" i="83"/>
  <c r="N180" i="83" s="1"/>
  <c r="M173" i="83"/>
  <c r="L173" i="83"/>
  <c r="K173" i="83"/>
  <c r="K180" i="83" s="1"/>
  <c r="J173" i="83"/>
  <c r="I173" i="83"/>
  <c r="H173" i="83"/>
  <c r="H180" i="83" s="1"/>
  <c r="G173" i="83"/>
  <c r="P170" i="83"/>
  <c r="O170" i="83"/>
  <c r="P166" i="83"/>
  <c r="O166" i="83"/>
  <c r="P164" i="83"/>
  <c r="O164" i="83"/>
  <c r="P157" i="83"/>
  <c r="O157" i="83"/>
  <c r="P156" i="83"/>
  <c r="O156" i="83"/>
  <c r="N152" i="83"/>
  <c r="N167" i="83" s="1"/>
  <c r="M152" i="83"/>
  <c r="M167" i="83" s="1"/>
  <c r="L152" i="83"/>
  <c r="L167" i="83" s="1"/>
  <c r="K152" i="83"/>
  <c r="K167" i="83" s="1"/>
  <c r="J152" i="83"/>
  <c r="J167" i="83" s="1"/>
  <c r="I152" i="83"/>
  <c r="H152" i="83"/>
  <c r="H167" i="83" s="1"/>
  <c r="G152" i="83"/>
  <c r="G167" i="83" s="1"/>
  <c r="N142" i="83"/>
  <c r="N151" i="83" s="1"/>
  <c r="M142" i="83"/>
  <c r="M151" i="83" s="1"/>
  <c r="L142" i="83"/>
  <c r="L151" i="83" s="1"/>
  <c r="K142" i="83"/>
  <c r="K151" i="83" s="1"/>
  <c r="J142" i="83"/>
  <c r="J151" i="83" s="1"/>
  <c r="I142" i="83"/>
  <c r="H142" i="83"/>
  <c r="G142" i="83"/>
  <c r="G151" i="83" s="1"/>
  <c r="N98" i="83"/>
  <c r="M98" i="83"/>
  <c r="L98" i="83"/>
  <c r="K98" i="83"/>
  <c r="J98" i="83"/>
  <c r="I98" i="83"/>
  <c r="H98" i="83"/>
  <c r="G98" i="83"/>
  <c r="N94" i="83"/>
  <c r="M94" i="83"/>
  <c r="L94" i="83"/>
  <c r="K94" i="83"/>
  <c r="J94" i="83"/>
  <c r="I94" i="83"/>
  <c r="H94" i="83"/>
  <c r="P94" i="83" s="1"/>
  <c r="G94" i="83"/>
  <c r="N88" i="83"/>
  <c r="M88" i="83"/>
  <c r="L88" i="83"/>
  <c r="K88" i="83"/>
  <c r="J88" i="83"/>
  <c r="I88" i="83"/>
  <c r="H88" i="83"/>
  <c r="G88" i="83"/>
  <c r="P82" i="83"/>
  <c r="O82" i="83"/>
  <c r="P81" i="83"/>
  <c r="O81" i="83"/>
  <c r="P79" i="83"/>
  <c r="O79" i="83"/>
  <c r="P78" i="83"/>
  <c r="O78" i="83"/>
  <c r="N71" i="83"/>
  <c r="N110" i="83" s="1"/>
  <c r="M71" i="83"/>
  <c r="L71" i="83"/>
  <c r="K71" i="83"/>
  <c r="K110" i="83" s="1"/>
  <c r="J71" i="83"/>
  <c r="I71" i="83"/>
  <c r="H71" i="83"/>
  <c r="H110" i="83" s="1"/>
  <c r="G71" i="83"/>
  <c r="N65" i="83"/>
  <c r="M65" i="83"/>
  <c r="L65" i="83"/>
  <c r="K65" i="83"/>
  <c r="J65" i="83"/>
  <c r="I65" i="83"/>
  <c r="H65" i="83"/>
  <c r="G65" i="83"/>
  <c r="N62" i="83"/>
  <c r="M62" i="83"/>
  <c r="L62" i="83"/>
  <c r="K62" i="83"/>
  <c r="J62" i="83"/>
  <c r="I62" i="83"/>
  <c r="O62" i="83" s="1"/>
  <c r="H62" i="83"/>
  <c r="G62" i="83"/>
  <c r="P60" i="83"/>
  <c r="O60" i="83"/>
  <c r="N59" i="83"/>
  <c r="M59" i="83"/>
  <c r="M66" i="83" s="1"/>
  <c r="L59" i="83"/>
  <c r="K59" i="83"/>
  <c r="J59" i="83"/>
  <c r="J66" i="83" s="1"/>
  <c r="I59" i="83"/>
  <c r="H59" i="83"/>
  <c r="G59" i="83"/>
  <c r="G66" i="83" s="1"/>
  <c r="P56" i="83"/>
  <c r="O56" i="83"/>
  <c r="L52" i="83"/>
  <c r="N42" i="83"/>
  <c r="N52" i="83" s="1"/>
  <c r="M42" i="83"/>
  <c r="M52" i="83" s="1"/>
  <c r="L42" i="83"/>
  <c r="K42" i="83"/>
  <c r="K52" i="83" s="1"/>
  <c r="J42" i="83"/>
  <c r="P42" i="83" s="1"/>
  <c r="I42" i="83"/>
  <c r="I52" i="83" s="1"/>
  <c r="H42" i="83"/>
  <c r="H52" i="83" s="1"/>
  <c r="G42" i="83"/>
  <c r="G52" i="83" s="1"/>
  <c r="P37" i="83"/>
  <c r="O37" i="83"/>
  <c r="N29" i="83"/>
  <c r="M29" i="83"/>
  <c r="L29" i="83"/>
  <c r="K29" i="83"/>
  <c r="J29" i="83"/>
  <c r="I29" i="83"/>
  <c r="H29" i="83"/>
  <c r="P29" i="83" s="1"/>
  <c r="G29" i="83"/>
  <c r="N17" i="83"/>
  <c r="M17" i="83"/>
  <c r="L17" i="83"/>
  <c r="K17" i="83"/>
  <c r="J17" i="83"/>
  <c r="I17" i="83"/>
  <c r="H17" i="83"/>
  <c r="G17" i="83"/>
  <c r="P15" i="83"/>
  <c r="O15" i="83"/>
  <c r="P13" i="83"/>
  <c r="O13" i="83"/>
  <c r="P12" i="83"/>
  <c r="O12" i="83"/>
  <c r="N11" i="83"/>
  <c r="M11" i="83"/>
  <c r="L11" i="83"/>
  <c r="L36" i="83" s="1"/>
  <c r="K11" i="83"/>
  <c r="J11" i="83"/>
  <c r="I11" i="83"/>
  <c r="I36" i="83" s="1"/>
  <c r="H11" i="83"/>
  <c r="G11" i="83"/>
  <c r="P8" i="83"/>
  <c r="O8" i="83"/>
  <c r="H53" i="42"/>
  <c r="G53" i="42"/>
  <c r="D53" i="42"/>
  <c r="C43" i="42"/>
  <c r="H33" i="42"/>
  <c r="D33" i="42"/>
  <c r="D32" i="42"/>
  <c r="G31" i="42"/>
  <c r="G30" i="42"/>
  <c r="C30" i="42"/>
  <c r="C29" i="42"/>
  <c r="G27" i="42"/>
  <c r="H24" i="42"/>
  <c r="C22" i="42"/>
  <c r="G20" i="42"/>
  <c r="C20" i="42"/>
  <c r="E20" i="42" s="1"/>
  <c r="G19" i="42"/>
  <c r="I19" i="42" s="1"/>
  <c r="G18" i="42"/>
  <c r="C16" i="42"/>
  <c r="G14" i="42"/>
  <c r="I14" i="42" s="1"/>
  <c r="C14" i="42"/>
  <c r="G13" i="42"/>
  <c r="I13" i="42" s="1"/>
  <c r="G12" i="42"/>
  <c r="I12" i="42" s="1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53" i="64"/>
  <c r="G53" i="64"/>
  <c r="D53" i="64"/>
  <c r="C43" i="64"/>
  <c r="H33" i="64"/>
  <c r="D33" i="64"/>
  <c r="D32" i="64"/>
  <c r="G31" i="64"/>
  <c r="G30" i="64"/>
  <c r="C30" i="64"/>
  <c r="C29" i="64"/>
  <c r="E29" i="64" s="1"/>
  <c r="G27" i="64"/>
  <c r="H24" i="64"/>
  <c r="C22" i="64"/>
  <c r="G20" i="64"/>
  <c r="C20" i="64"/>
  <c r="E20" i="64" s="1"/>
  <c r="G19" i="64"/>
  <c r="G18" i="64"/>
  <c r="C16" i="64"/>
  <c r="G14" i="64"/>
  <c r="I14" i="64" s="1"/>
  <c r="C14" i="64"/>
  <c r="G13" i="64"/>
  <c r="I13" i="64" s="1"/>
  <c r="G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H53" i="51"/>
  <c r="G53" i="51"/>
  <c r="D53" i="51"/>
  <c r="C43" i="51"/>
  <c r="H33" i="51"/>
  <c r="D33" i="51"/>
  <c r="D32" i="51"/>
  <c r="G31" i="51"/>
  <c r="G30" i="51"/>
  <c r="C30" i="51"/>
  <c r="C29" i="51"/>
  <c r="G27" i="51"/>
  <c r="I27" i="51" s="1"/>
  <c r="H24" i="51"/>
  <c r="C22" i="51"/>
  <c r="G20" i="51"/>
  <c r="C20" i="51"/>
  <c r="G19" i="51"/>
  <c r="G18" i="51"/>
  <c r="C16" i="51"/>
  <c r="G14" i="51"/>
  <c r="I14" i="51" s="1"/>
  <c r="C14" i="51"/>
  <c r="G13" i="51"/>
  <c r="I13" i="51" s="1"/>
  <c r="G12" i="51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H53" i="44"/>
  <c r="G53" i="44"/>
  <c r="D53" i="44"/>
  <c r="C53" i="44"/>
  <c r="C43" i="44"/>
  <c r="E43" i="44" s="1"/>
  <c r="H33" i="44"/>
  <c r="D33" i="44"/>
  <c r="D32" i="44"/>
  <c r="G31" i="44"/>
  <c r="G30" i="44"/>
  <c r="C30" i="44"/>
  <c r="C29" i="44"/>
  <c r="G27" i="44"/>
  <c r="H24" i="44"/>
  <c r="C22" i="44"/>
  <c r="G20" i="44"/>
  <c r="C20" i="44"/>
  <c r="E20" i="44" s="1"/>
  <c r="G19" i="44"/>
  <c r="G18" i="44"/>
  <c r="C16" i="44"/>
  <c r="G14" i="44"/>
  <c r="I14" i="44" s="1"/>
  <c r="C14" i="44"/>
  <c r="G13" i="44"/>
  <c r="I13" i="44" s="1"/>
  <c r="G12" i="44"/>
  <c r="I12" i="44" s="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72" i="5"/>
  <c r="C68" i="5"/>
  <c r="C67" i="5"/>
  <c r="D73" i="5"/>
  <c r="D62" i="5"/>
  <c r="D46" i="5"/>
  <c r="N253" i="83" l="1"/>
  <c r="E53" i="44"/>
  <c r="O11" i="83"/>
  <c r="M36" i="83"/>
  <c r="K66" i="83"/>
  <c r="L110" i="83"/>
  <c r="L168" i="83" s="1"/>
  <c r="L185" i="83" s="1"/>
  <c r="P88" i="83"/>
  <c r="P98" i="83"/>
  <c r="P142" i="83"/>
  <c r="O152" i="83"/>
  <c r="O173" i="83"/>
  <c r="I180" i="83"/>
  <c r="E253" i="83"/>
  <c r="E259" i="83" s="1"/>
  <c r="H36" i="83"/>
  <c r="N36" i="83"/>
  <c r="L66" i="83"/>
  <c r="P62" i="83"/>
  <c r="G110" i="83"/>
  <c r="G168" i="83" s="1"/>
  <c r="O168" i="83" s="1"/>
  <c r="M110" i="83"/>
  <c r="M168" i="83" s="1"/>
  <c r="O88" i="83"/>
  <c r="O142" i="83"/>
  <c r="J180" i="83"/>
  <c r="P179" i="83"/>
  <c r="H259" i="83"/>
  <c r="N259" i="83"/>
  <c r="P231" i="83"/>
  <c r="F36" i="83"/>
  <c r="E110" i="83"/>
  <c r="K253" i="83"/>
  <c r="K259" i="83" s="1"/>
  <c r="D34" i="51"/>
  <c r="D54" i="51" s="1"/>
  <c r="H34" i="64"/>
  <c r="H54" i="64" s="1"/>
  <c r="D34" i="64"/>
  <c r="J36" i="83"/>
  <c r="P17" i="83"/>
  <c r="H66" i="83"/>
  <c r="N66" i="83"/>
  <c r="N185" i="83" s="1"/>
  <c r="P65" i="83"/>
  <c r="I110" i="83"/>
  <c r="O94" i="83"/>
  <c r="O98" i="83"/>
  <c r="P176" i="83"/>
  <c r="L253" i="83"/>
  <c r="L259" i="83" s="1"/>
  <c r="O252" i="83"/>
  <c r="K36" i="83"/>
  <c r="O17" i="83"/>
  <c r="O29" i="83"/>
  <c r="I66" i="83"/>
  <c r="O66" i="83" s="1"/>
  <c r="O65" i="83"/>
  <c r="J110" i="83"/>
  <c r="J168" i="83" s="1"/>
  <c r="O176" i="83"/>
  <c r="G180" i="83"/>
  <c r="M180" i="83"/>
  <c r="O184" i="83"/>
  <c r="P258" i="83"/>
  <c r="C33" i="44"/>
  <c r="G24" i="64"/>
  <c r="G33" i="64"/>
  <c r="G34" i="64" s="1"/>
  <c r="G54" i="64" s="1"/>
  <c r="D34" i="44"/>
  <c r="D54" i="44" s="1"/>
  <c r="C33" i="42"/>
  <c r="D34" i="42"/>
  <c r="D54" i="42" s="1"/>
  <c r="C73" i="5"/>
  <c r="I27" i="64"/>
  <c r="G33" i="44"/>
  <c r="G33" i="42"/>
  <c r="C32" i="51"/>
  <c r="C33" i="51"/>
  <c r="C32" i="64"/>
  <c r="C32" i="44"/>
  <c r="G24" i="51"/>
  <c r="I24" i="51" s="1"/>
  <c r="G33" i="51"/>
  <c r="I33" i="51" s="1"/>
  <c r="C33" i="64"/>
  <c r="C32" i="42"/>
  <c r="C34" i="42" s="1"/>
  <c r="E34" i="42" s="1"/>
  <c r="G24" i="42"/>
  <c r="I24" i="42" s="1"/>
  <c r="F253" i="83"/>
  <c r="F66" i="83"/>
  <c r="F168" i="83"/>
  <c r="E66" i="83"/>
  <c r="E36" i="83"/>
  <c r="E185" i="83" s="1"/>
  <c r="C168" i="83"/>
  <c r="C66" i="83"/>
  <c r="C36" i="83"/>
  <c r="C185" i="83" s="1"/>
  <c r="E168" i="83"/>
  <c r="F259" i="83"/>
  <c r="P36" i="83"/>
  <c r="J253" i="83"/>
  <c r="J259" i="83" s="1"/>
  <c r="O52" i="83"/>
  <c r="N168" i="83"/>
  <c r="P242" i="83"/>
  <c r="P52" i="83"/>
  <c r="I168" i="83"/>
  <c r="I185" i="83" s="1"/>
  <c r="G253" i="83"/>
  <c r="M253" i="83"/>
  <c r="M259" i="83" s="1"/>
  <c r="K168" i="83"/>
  <c r="K185" i="83" s="1"/>
  <c r="P167" i="83"/>
  <c r="P180" i="83"/>
  <c r="G36" i="83"/>
  <c r="O59" i="83"/>
  <c r="O71" i="83"/>
  <c r="J52" i="83"/>
  <c r="P59" i="83"/>
  <c r="P71" i="83"/>
  <c r="H151" i="83"/>
  <c r="P151" i="83" s="1"/>
  <c r="P152" i="83"/>
  <c r="O42" i="83"/>
  <c r="I151" i="83"/>
  <c r="O151" i="83" s="1"/>
  <c r="O179" i="83"/>
  <c r="O192" i="83"/>
  <c r="O218" i="83"/>
  <c r="P11" i="83"/>
  <c r="P192" i="83"/>
  <c r="P218" i="83"/>
  <c r="I167" i="83"/>
  <c r="O167" i="83" s="1"/>
  <c r="I242" i="83"/>
  <c r="O242" i="83" s="1"/>
  <c r="P173" i="83"/>
  <c r="I33" i="42"/>
  <c r="I27" i="42"/>
  <c r="H34" i="42"/>
  <c r="E43" i="42"/>
  <c r="E14" i="42"/>
  <c r="D54" i="64"/>
  <c r="I33" i="64"/>
  <c r="I24" i="64"/>
  <c r="E43" i="64"/>
  <c r="I12" i="64"/>
  <c r="E14" i="64"/>
  <c r="H34" i="51"/>
  <c r="E43" i="51"/>
  <c r="I12" i="51"/>
  <c r="G24" i="44"/>
  <c r="I27" i="44"/>
  <c r="E32" i="44"/>
  <c r="H34" i="44"/>
  <c r="E14" i="44"/>
  <c r="O110" i="83" l="1"/>
  <c r="M185" i="83"/>
  <c r="P66" i="83"/>
  <c r="P253" i="83"/>
  <c r="P110" i="83"/>
  <c r="O180" i="83"/>
  <c r="J185" i="83"/>
  <c r="H168" i="83"/>
  <c r="P168" i="83" s="1"/>
  <c r="C49" i="51"/>
  <c r="E49" i="51" s="1"/>
  <c r="G34" i="51"/>
  <c r="G54" i="51" s="1"/>
  <c r="C49" i="64"/>
  <c r="E49" i="64" s="1"/>
  <c r="C49" i="44"/>
  <c r="E49" i="44" s="1"/>
  <c r="C49" i="42"/>
  <c r="E49" i="42" s="1"/>
  <c r="C34" i="44"/>
  <c r="G34" i="42"/>
  <c r="G54" i="42" s="1"/>
  <c r="E34" i="44"/>
  <c r="C48" i="42"/>
  <c r="E48" i="42" s="1"/>
  <c r="C34" i="64"/>
  <c r="E34" i="64" s="1"/>
  <c r="E32" i="42"/>
  <c r="I34" i="64"/>
  <c r="I54" i="64"/>
  <c r="C34" i="51"/>
  <c r="C48" i="51" s="1"/>
  <c r="E48" i="51" s="1"/>
  <c r="I33" i="44"/>
  <c r="E32" i="64"/>
  <c r="F185" i="83"/>
  <c r="I253" i="83"/>
  <c r="I259" i="83" s="1"/>
  <c r="P259" i="83"/>
  <c r="H185" i="83"/>
  <c r="P185" i="83"/>
  <c r="G185" i="83"/>
  <c r="O36" i="83"/>
  <c r="G259" i="83"/>
  <c r="H54" i="42"/>
  <c r="I54" i="42" s="1"/>
  <c r="H54" i="51"/>
  <c r="I54" i="51" s="1"/>
  <c r="H54" i="44"/>
  <c r="C48" i="44"/>
  <c r="E48" i="44" s="1"/>
  <c r="G34" i="44"/>
  <c r="G54" i="44" s="1"/>
  <c r="I24" i="44"/>
  <c r="O253" i="83" l="1"/>
  <c r="O259" i="83" s="1"/>
  <c r="O185" i="83"/>
  <c r="I34" i="51"/>
  <c r="C53" i="42"/>
  <c r="E53" i="42" s="1"/>
  <c r="I34" i="42"/>
  <c r="C48" i="64"/>
  <c r="E48" i="64" s="1"/>
  <c r="C53" i="51"/>
  <c r="E53" i="51" s="1"/>
  <c r="I34" i="44"/>
  <c r="I54" i="44"/>
  <c r="C54" i="44"/>
  <c r="E54" i="44" s="1"/>
  <c r="C53" i="64" l="1"/>
  <c r="C54" i="42"/>
  <c r="E54" i="42" s="1"/>
  <c r="C54" i="51"/>
  <c r="E54" i="51" s="1"/>
  <c r="E43" i="91"/>
  <c r="D34" i="48" s="1"/>
  <c r="D44" i="47" s="1"/>
  <c r="E53" i="64" l="1"/>
  <c r="C54" i="64"/>
  <c r="E54" i="64" s="1"/>
  <c r="Y17" i="63"/>
  <c r="Z17" i="63" s="1"/>
  <c r="X17" i="63"/>
  <c r="E20" i="63"/>
  <c r="G20" i="63"/>
  <c r="I20" i="63"/>
  <c r="Y16" i="63"/>
  <c r="Y18" i="63"/>
  <c r="Z18" i="63" s="1"/>
  <c r="Y19" i="63"/>
  <c r="X16" i="63"/>
  <c r="X18" i="63"/>
  <c r="Z16" i="63" l="1"/>
  <c r="L82" i="45"/>
  <c r="AZ26" i="45"/>
  <c r="AZ27" i="45"/>
  <c r="AZ28" i="45"/>
  <c r="AZ29" i="45"/>
  <c r="AZ30" i="45"/>
  <c r="AZ31" i="45"/>
  <c r="BB81" i="45"/>
  <c r="J15" i="81" l="1"/>
  <c r="H15" i="81"/>
  <c r="G15" i="81"/>
  <c r="F15" i="81"/>
  <c r="E15" i="81"/>
  <c r="I14" i="81"/>
  <c r="I13" i="81"/>
  <c r="I12" i="81"/>
  <c r="I11" i="81"/>
  <c r="I10" i="81"/>
  <c r="H26" i="55"/>
  <c r="D26" i="55"/>
  <c r="C26" i="55"/>
  <c r="J13" i="55"/>
  <c r="H13" i="55"/>
  <c r="H41" i="46" s="1"/>
  <c r="H30" i="48" s="1"/>
  <c r="H41" i="47" s="1"/>
  <c r="D13" i="55"/>
  <c r="C13" i="55"/>
  <c r="I15" i="81" l="1"/>
  <c r="AJ82" i="45"/>
  <c r="AL82" i="45"/>
  <c r="AM82" i="45"/>
  <c r="AN82" i="45"/>
  <c r="AO82" i="45"/>
  <c r="AP82" i="45"/>
  <c r="AQ82" i="45"/>
  <c r="AR82" i="45"/>
  <c r="AS82" i="45"/>
  <c r="AT82" i="45"/>
  <c r="AU82" i="45"/>
  <c r="AV82" i="45"/>
  <c r="AW82" i="45"/>
  <c r="AX82" i="45"/>
  <c r="AY82" i="45"/>
  <c r="AI82" i="45"/>
  <c r="AH82" i="45"/>
  <c r="AZ82" i="45" l="1"/>
  <c r="D20" i="46"/>
  <c r="I11" i="14"/>
  <c r="I12" i="14"/>
  <c r="I15" i="14"/>
  <c r="I25" i="14"/>
  <c r="I9" i="14"/>
  <c r="E37" i="49"/>
  <c r="H45" i="49"/>
  <c r="D45" i="49"/>
  <c r="H45" i="48"/>
  <c r="D45" i="48"/>
  <c r="H55" i="47"/>
  <c r="D55" i="47"/>
  <c r="I53" i="91" l="1"/>
  <c r="D55" i="46"/>
  <c r="G15" i="90"/>
  <c r="G16" i="90"/>
  <c r="G17" i="90"/>
  <c r="G18" i="90"/>
  <c r="G19" i="90"/>
  <c r="G21" i="90"/>
  <c r="G22" i="90"/>
  <c r="G23" i="90"/>
  <c r="G27" i="90"/>
  <c r="G13" i="90"/>
  <c r="F28" i="90"/>
  <c r="F24" i="90"/>
  <c r="F29" i="90" s="1"/>
  <c r="H74" i="8"/>
  <c r="H119" i="8"/>
  <c r="H115" i="8"/>
  <c r="H110" i="8"/>
  <c r="H104" i="8"/>
  <c r="H99" i="8"/>
  <c r="H93" i="8"/>
  <c r="H84" i="8"/>
  <c r="H79" i="8"/>
  <c r="H32" i="46" s="1"/>
  <c r="H19" i="49" s="1"/>
  <c r="H32" i="47" s="1"/>
  <c r="H70" i="8"/>
  <c r="H67" i="8"/>
  <c r="H64" i="8"/>
  <c r="H57" i="8"/>
  <c r="H21" i="8"/>
  <c r="H28" i="46" s="1"/>
  <c r="H15" i="49" s="1"/>
  <c r="H28" i="47" s="1"/>
  <c r="H15" i="8"/>
  <c r="G13" i="7"/>
  <c r="G15" i="7"/>
  <c r="G16" i="7"/>
  <c r="G18" i="7"/>
  <c r="G19" i="7"/>
  <c r="G20" i="7"/>
  <c r="G21" i="7"/>
  <c r="G22" i="7"/>
  <c r="G23" i="7"/>
  <c r="G28" i="7"/>
  <c r="G29" i="7"/>
  <c r="G32" i="7"/>
  <c r="G38" i="7"/>
  <c r="G39" i="7"/>
  <c r="G40" i="7"/>
  <c r="G42" i="7"/>
  <c r="G43" i="7"/>
  <c r="G48" i="7"/>
  <c r="G51" i="7"/>
  <c r="G52" i="7"/>
  <c r="G56" i="7"/>
  <c r="G59" i="7"/>
  <c r="G66" i="7"/>
  <c r="G12" i="7"/>
  <c r="F71" i="7"/>
  <c r="F67" i="7"/>
  <c r="F60" i="7"/>
  <c r="H22" i="46" s="1"/>
  <c r="H21" i="48" s="1"/>
  <c r="H22" i="47" s="1"/>
  <c r="F57" i="7"/>
  <c r="F25" i="7"/>
  <c r="E31" i="6"/>
  <c r="F31" i="6"/>
  <c r="G31" i="6"/>
  <c r="H31" i="6"/>
  <c r="E27" i="6"/>
  <c r="E33" i="6" s="1"/>
  <c r="F27" i="6"/>
  <c r="G27" i="6"/>
  <c r="H27" i="6"/>
  <c r="D30" i="46" s="1"/>
  <c r="D22" i="49" s="1"/>
  <c r="D30" i="47" s="1"/>
  <c r="E23" i="6"/>
  <c r="F23" i="6"/>
  <c r="G23" i="6"/>
  <c r="H23" i="6"/>
  <c r="D16" i="46" s="1"/>
  <c r="D13" i="49" s="1"/>
  <c r="E14" i="6"/>
  <c r="F14" i="6"/>
  <c r="F33" i="6" s="1"/>
  <c r="G14" i="6"/>
  <c r="G33" i="6" s="1"/>
  <c r="H14" i="6"/>
  <c r="D16" i="49" s="1"/>
  <c r="D24" i="47" s="1"/>
  <c r="I21" i="6"/>
  <c r="I22" i="6"/>
  <c r="I25" i="6"/>
  <c r="I26" i="6"/>
  <c r="I12" i="6"/>
  <c r="E12" i="5"/>
  <c r="E13" i="5"/>
  <c r="E15" i="5"/>
  <c r="E16" i="5"/>
  <c r="E17" i="5"/>
  <c r="E18" i="5"/>
  <c r="E25" i="5"/>
  <c r="E28" i="5"/>
  <c r="E29" i="5"/>
  <c r="E31" i="5"/>
  <c r="E32" i="5"/>
  <c r="E33" i="5"/>
  <c r="E35" i="5"/>
  <c r="E38" i="5"/>
  <c r="E57" i="5"/>
  <c r="E58" i="5"/>
  <c r="E60" i="5"/>
  <c r="E69" i="5"/>
  <c r="D74" i="5"/>
  <c r="D59" i="5"/>
  <c r="D52" i="5"/>
  <c r="D53" i="5" s="1"/>
  <c r="D47" i="5"/>
  <c r="D39" i="5"/>
  <c r="D29" i="46" s="1"/>
  <c r="D19" i="48" s="1"/>
  <c r="D29" i="47" s="1"/>
  <c r="D34" i="5"/>
  <c r="D30" i="5"/>
  <c r="D27" i="5"/>
  <c r="D23" i="5"/>
  <c r="D11" i="5"/>
  <c r="D11" i="46" s="1"/>
  <c r="D11" i="48" s="1"/>
  <c r="E31" i="14"/>
  <c r="F31" i="14"/>
  <c r="G31" i="14"/>
  <c r="H29" i="14"/>
  <c r="H13" i="14"/>
  <c r="AN57" i="80"/>
  <c r="H57" i="80"/>
  <c r="AR55" i="80"/>
  <c r="AR57" i="80" s="1"/>
  <c r="AO55" i="80"/>
  <c r="AO57" i="80" s="1"/>
  <c r="AM55" i="80"/>
  <c r="AM57" i="80" s="1"/>
  <c r="AI55" i="80"/>
  <c r="AI57" i="80" s="1"/>
  <c r="AH55" i="80"/>
  <c r="AH57" i="80" s="1"/>
  <c r="AG55" i="80"/>
  <c r="AG57" i="80" s="1"/>
  <c r="X55" i="80"/>
  <c r="X57" i="80" s="1"/>
  <c r="W55" i="80"/>
  <c r="W57" i="80" s="1"/>
  <c r="O55" i="80"/>
  <c r="O57" i="80" s="1"/>
  <c r="N55" i="80"/>
  <c r="N57" i="80" s="1"/>
  <c r="M55" i="80"/>
  <c r="J55" i="80"/>
  <c r="J57" i="80" s="1"/>
  <c r="I55" i="80"/>
  <c r="I57" i="80" s="1"/>
  <c r="H55" i="80"/>
  <c r="G55" i="80"/>
  <c r="G57" i="80" s="1"/>
  <c r="E55" i="80"/>
  <c r="E57" i="80" s="1"/>
  <c r="D55" i="80"/>
  <c r="D57" i="80" s="1"/>
  <c r="U52" i="80"/>
  <c r="T52" i="80"/>
  <c r="P52" i="80"/>
  <c r="AJ51" i="80"/>
  <c r="AE51" i="80"/>
  <c r="AQ51" i="80" s="1"/>
  <c r="AD51" i="80"/>
  <c r="AP51" i="80" s="1"/>
  <c r="Y51" i="80"/>
  <c r="V51" i="80"/>
  <c r="AF51" i="80" s="1"/>
  <c r="AS51" i="80" s="1"/>
  <c r="AQ50" i="80"/>
  <c r="AJ50" i="80"/>
  <c r="AE50" i="80"/>
  <c r="AD50" i="80"/>
  <c r="AP50" i="80" s="1"/>
  <c r="Y50" i="80"/>
  <c r="V50" i="80"/>
  <c r="AF50" i="80" s="1"/>
  <c r="AS50" i="80" s="1"/>
  <c r="AE49" i="80"/>
  <c r="AQ49" i="80" s="1"/>
  <c r="AD49" i="80"/>
  <c r="AP49" i="80" s="1"/>
  <c r="Y49" i="80"/>
  <c r="AJ49" i="80" s="1"/>
  <c r="V49" i="80"/>
  <c r="AF49" i="80" s="1"/>
  <c r="AS49" i="80" s="1"/>
  <c r="AP48" i="80"/>
  <c r="AE48" i="80"/>
  <c r="AQ48" i="80" s="1"/>
  <c r="AD48" i="80"/>
  <c r="Y48" i="80"/>
  <c r="Y52" i="80" s="1"/>
  <c r="V48" i="80"/>
  <c r="C43" i="80"/>
  <c r="C55" i="80" s="1"/>
  <c r="C57" i="80" s="1"/>
  <c r="F42" i="80"/>
  <c r="Y42" i="80" s="1"/>
  <c r="F40" i="80"/>
  <c r="Y40" i="80" s="1"/>
  <c r="AF40" i="80" s="1"/>
  <c r="AN38" i="80"/>
  <c r="Y38" i="80"/>
  <c r="AF38" i="80" s="1"/>
  <c r="F38" i="80"/>
  <c r="AQ36" i="80"/>
  <c r="F36" i="80"/>
  <c r="Y36" i="80" s="1"/>
  <c r="AF36" i="80" s="1"/>
  <c r="AS33" i="80"/>
  <c r="P33" i="80"/>
  <c r="V33" i="80" s="1"/>
  <c r="AF33" i="80" s="1"/>
  <c r="AS32" i="80"/>
  <c r="AJ32" i="80"/>
  <c r="AF32" i="80"/>
  <c r="Y32" i="80"/>
  <c r="V32" i="80"/>
  <c r="AS31" i="80"/>
  <c r="AJ31" i="80"/>
  <c r="AF31" i="80"/>
  <c r="Y31" i="80"/>
  <c r="V31" i="80"/>
  <c r="AJ30" i="80"/>
  <c r="Y30" i="80"/>
  <c r="V30" i="80"/>
  <c r="AS30" i="80" s="1"/>
  <c r="AJ29" i="80"/>
  <c r="Y29" i="80"/>
  <c r="V29" i="80"/>
  <c r="AJ28" i="80"/>
  <c r="Y28" i="80"/>
  <c r="V28" i="80"/>
  <c r="AF28" i="80" s="1"/>
  <c r="AJ27" i="80"/>
  <c r="Y27" i="80"/>
  <c r="V27" i="80"/>
  <c r="AF27" i="80" s="1"/>
  <c r="AS26" i="80"/>
  <c r="AJ26" i="80"/>
  <c r="AF26" i="80"/>
  <c r="Y26" i="80"/>
  <c r="V26" i="80"/>
  <c r="AJ25" i="80"/>
  <c r="Y25" i="80"/>
  <c r="V25" i="80"/>
  <c r="AS25" i="80" s="1"/>
  <c r="AJ24" i="80"/>
  <c r="Y24" i="80"/>
  <c r="V24" i="80"/>
  <c r="AS24" i="80" s="1"/>
  <c r="AJ23" i="80"/>
  <c r="Y23" i="80"/>
  <c r="V23" i="80"/>
  <c r="AA19" i="80"/>
  <c r="U19" i="80"/>
  <c r="U55" i="80" s="1"/>
  <c r="U57" i="80" s="1"/>
  <c r="T19" i="80"/>
  <c r="AD19" i="80" s="1"/>
  <c r="R19" i="80"/>
  <c r="Q19" i="80"/>
  <c r="Z19" i="80" s="1"/>
  <c r="P19" i="80"/>
  <c r="Y19" i="80" s="1"/>
  <c r="Y18" i="80"/>
  <c r="AJ18" i="80" s="1"/>
  <c r="AS18" i="80" s="1"/>
  <c r="V18" i="80"/>
  <c r="Y17" i="80"/>
  <c r="AJ17" i="80" s="1"/>
  <c r="AS17" i="80" s="1"/>
  <c r="V17" i="80"/>
  <c r="Y16" i="80"/>
  <c r="V16" i="80"/>
  <c r="Y12" i="80"/>
  <c r="AJ12" i="80" s="1"/>
  <c r="M12" i="80"/>
  <c r="M57" i="80" s="1"/>
  <c r="F12" i="80"/>
  <c r="AS10" i="80"/>
  <c r="F10" i="80"/>
  <c r="H31" i="46" l="1"/>
  <c r="H18" i="49" s="1"/>
  <c r="H31" i="47" s="1"/>
  <c r="Y33" i="80"/>
  <c r="AS27" i="80"/>
  <c r="P55" i="80"/>
  <c r="P57" i="80" s="1"/>
  <c r="I27" i="91"/>
  <c r="D34" i="46"/>
  <c r="AF25" i="80"/>
  <c r="Q55" i="80"/>
  <c r="Q57" i="80" s="1"/>
  <c r="D16" i="47"/>
  <c r="D34" i="47" s="1"/>
  <c r="D25" i="49"/>
  <c r="D26" i="49" s="1"/>
  <c r="F73" i="7"/>
  <c r="H27" i="46"/>
  <c r="H14" i="49" s="1"/>
  <c r="F76" i="7"/>
  <c r="H18" i="46"/>
  <c r="H18" i="47" s="1"/>
  <c r="AF18" i="80"/>
  <c r="AJ48" i="80"/>
  <c r="AJ52" i="80" s="1"/>
  <c r="D11" i="47"/>
  <c r="F43" i="80"/>
  <c r="F55" i="80" s="1"/>
  <c r="F57" i="80" s="1"/>
  <c r="AP52" i="80"/>
  <c r="AP55" i="80" s="1"/>
  <c r="AP57" i="80" s="1"/>
  <c r="AJ33" i="80"/>
  <c r="AJ38" i="80"/>
  <c r="AS38" i="80" s="1"/>
  <c r="H31" i="14"/>
  <c r="H17" i="46"/>
  <c r="F75" i="7"/>
  <c r="H30" i="46"/>
  <c r="H17" i="49" s="1"/>
  <c r="H30" i="47" s="1"/>
  <c r="H87" i="8"/>
  <c r="D77" i="5"/>
  <c r="D63" i="5"/>
  <c r="F62" i="7"/>
  <c r="H121" i="8"/>
  <c r="H33" i="6"/>
  <c r="D36" i="5"/>
  <c r="AF17" i="80"/>
  <c r="AK19" i="80"/>
  <c r="AK55" i="80" s="1"/>
  <c r="AK57" i="80" s="1"/>
  <c r="Z55" i="80"/>
  <c r="Z57" i="80" s="1"/>
  <c r="AJ42" i="80"/>
  <c r="AS42" i="80" s="1"/>
  <c r="AF42" i="80"/>
  <c r="AD52" i="80"/>
  <c r="AD55" i="80" s="1"/>
  <c r="AD57" i="80" s="1"/>
  <c r="AS12" i="80"/>
  <c r="V19" i="80"/>
  <c r="R55" i="80"/>
  <c r="R57" i="80" s="1"/>
  <c r="AF24" i="80"/>
  <c r="AJ36" i="80"/>
  <c r="AS36" i="80" s="1"/>
  <c r="AE52" i="80"/>
  <c r="AE55" i="80" s="1"/>
  <c r="AE57" i="80" s="1"/>
  <c r="T55" i="80"/>
  <c r="T57" i="80" s="1"/>
  <c r="AS23" i="80"/>
  <c r="AF23" i="80"/>
  <c r="AS28" i="80"/>
  <c r="AF30" i="80"/>
  <c r="AS29" i="80"/>
  <c r="AF29" i="80"/>
  <c r="AL19" i="80"/>
  <c r="AL55" i="80" s="1"/>
  <c r="AL57" i="80" s="1"/>
  <c r="AA55" i="80"/>
  <c r="AA57" i="80" s="1"/>
  <c r="AJ40" i="80"/>
  <c r="AS40" i="80" s="1"/>
  <c r="AJ16" i="80"/>
  <c r="AS16" i="80" s="1"/>
  <c r="AF16" i="80"/>
  <c r="AJ19" i="80"/>
  <c r="AF48" i="80"/>
  <c r="V52" i="80"/>
  <c r="AQ52" i="80"/>
  <c r="AQ55" i="80" s="1"/>
  <c r="AQ57" i="80" s="1"/>
  <c r="AF12" i="80"/>
  <c r="D17" i="46" l="1"/>
  <c r="AK80" i="45"/>
  <c r="AK82" i="45" s="1"/>
  <c r="BA82" i="45" s="1"/>
  <c r="E49" i="91"/>
  <c r="I33" i="91"/>
  <c r="Y43" i="80"/>
  <c r="D46" i="49"/>
  <c r="AF19" i="80"/>
  <c r="AF55" i="80" s="1"/>
  <c r="AF57" i="80" s="1"/>
  <c r="H34" i="46"/>
  <c r="D13" i="46"/>
  <c r="D41" i="5"/>
  <c r="H27" i="47"/>
  <c r="H34" i="47" s="1"/>
  <c r="H21" i="49"/>
  <c r="H26" i="49" s="1"/>
  <c r="H46" i="49" s="1"/>
  <c r="F78" i="7"/>
  <c r="D76" i="5"/>
  <c r="D79" i="5"/>
  <c r="AJ43" i="80"/>
  <c r="AS43" i="80" s="1"/>
  <c r="AF43" i="80"/>
  <c r="V55" i="80"/>
  <c r="V57" i="80" s="1"/>
  <c r="AS19" i="80"/>
  <c r="AS48" i="80"/>
  <c r="AS52" i="80" s="1"/>
  <c r="AF52" i="80"/>
  <c r="Y55" i="80"/>
  <c r="Y57" i="80" s="1"/>
  <c r="D28" i="49" l="1"/>
  <c r="D14" i="48"/>
  <c r="D17" i="47" s="1"/>
  <c r="D33" i="46"/>
  <c r="D35" i="46" s="1"/>
  <c r="D56" i="46" s="1"/>
  <c r="H51" i="46"/>
  <c r="AS55" i="80"/>
  <c r="AS57" i="80" s="1"/>
  <c r="AJ55" i="80"/>
  <c r="AJ57" i="80" s="1"/>
  <c r="H53" i="91" l="1"/>
  <c r="D43" i="91"/>
  <c r="F43" i="91" s="1"/>
  <c r="H31" i="91"/>
  <c r="H30" i="91"/>
  <c r="D30" i="91"/>
  <c r="D29" i="91"/>
  <c r="H27" i="91"/>
  <c r="J27" i="91" s="1"/>
  <c r="D22" i="91"/>
  <c r="H20" i="91"/>
  <c r="D20" i="91"/>
  <c r="H19" i="91"/>
  <c r="H18" i="91"/>
  <c r="D16" i="91"/>
  <c r="H14" i="91"/>
  <c r="D14" i="91"/>
  <c r="H13" i="91"/>
  <c r="B13" i="9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27" i="91" s="1"/>
  <c r="B28" i="91" s="1"/>
  <c r="B29" i="91" s="1"/>
  <c r="B30" i="91" s="1"/>
  <c r="B31" i="91" s="1"/>
  <c r="B32" i="91" s="1"/>
  <c r="B33" i="91" s="1"/>
  <c r="B34" i="91" s="1"/>
  <c r="B35" i="91" s="1"/>
  <c r="B36" i="91" s="1"/>
  <c r="B37" i="91" s="1"/>
  <c r="B38" i="91" s="1"/>
  <c r="B39" i="91" s="1"/>
  <c r="B40" i="91" s="1"/>
  <c r="B41" i="91" s="1"/>
  <c r="B42" i="91" s="1"/>
  <c r="B43" i="91" s="1"/>
  <c r="B44" i="91" s="1"/>
  <c r="B45" i="91" s="1"/>
  <c r="B46" i="91" s="1"/>
  <c r="B47" i="91" s="1"/>
  <c r="B48" i="91" s="1"/>
  <c r="B49" i="91" s="1"/>
  <c r="B50" i="91" s="1"/>
  <c r="B51" i="91" s="1"/>
  <c r="B52" i="91" s="1"/>
  <c r="B53" i="91" s="1"/>
  <c r="B54" i="91" s="1"/>
  <c r="H12" i="91"/>
  <c r="B12" i="91"/>
  <c r="AL79" i="63"/>
  <c r="AK79" i="63"/>
  <c r="AJ79" i="63"/>
  <c r="AI79" i="63"/>
  <c r="AH79" i="63"/>
  <c r="AG79" i="63"/>
  <c r="AF79" i="63"/>
  <c r="AE79" i="63"/>
  <c r="AD79" i="63"/>
  <c r="AC79" i="63"/>
  <c r="AB79" i="63"/>
  <c r="AA79" i="63"/>
  <c r="W79" i="63"/>
  <c r="V79" i="63"/>
  <c r="U79" i="63"/>
  <c r="T79" i="63"/>
  <c r="S79" i="63"/>
  <c r="R79" i="63"/>
  <c r="Q79" i="63"/>
  <c r="P79" i="63"/>
  <c r="O79" i="63"/>
  <c r="N79" i="63"/>
  <c r="M79" i="63"/>
  <c r="L79" i="63"/>
  <c r="K79" i="63"/>
  <c r="J79" i="63"/>
  <c r="I79" i="63"/>
  <c r="H79" i="63"/>
  <c r="G79" i="63"/>
  <c r="F79" i="63"/>
  <c r="E79" i="63"/>
  <c r="D79" i="63"/>
  <c r="Y78" i="63"/>
  <c r="X78" i="63"/>
  <c r="AP77" i="63"/>
  <c r="AO77" i="63"/>
  <c r="Y77" i="63"/>
  <c r="Z77" i="63" s="1"/>
  <c r="X77" i="63"/>
  <c r="AP76" i="63"/>
  <c r="AO76" i="63"/>
  <c r="Y76" i="63"/>
  <c r="X76" i="63"/>
  <c r="AP75" i="63"/>
  <c r="AO75" i="63"/>
  <c r="Y75" i="63"/>
  <c r="X75" i="63"/>
  <c r="AP74" i="63"/>
  <c r="AO74" i="63"/>
  <c r="Y74" i="63"/>
  <c r="X74" i="63"/>
  <c r="AP73" i="63"/>
  <c r="AO73" i="63"/>
  <c r="Y73" i="63"/>
  <c r="X73" i="63"/>
  <c r="AP72" i="63"/>
  <c r="AO72" i="63"/>
  <c r="Y72" i="63"/>
  <c r="X72" i="63"/>
  <c r="AP71" i="63"/>
  <c r="AO71" i="63"/>
  <c r="Y71" i="63"/>
  <c r="X71" i="63"/>
  <c r="AP70" i="63"/>
  <c r="AO70" i="63"/>
  <c r="Y70" i="63"/>
  <c r="X70" i="63"/>
  <c r="AP69" i="63"/>
  <c r="AO69" i="63"/>
  <c r="Y69" i="63"/>
  <c r="X69" i="63"/>
  <c r="AP68" i="63"/>
  <c r="AO68" i="63"/>
  <c r="Y68" i="63"/>
  <c r="X68" i="63"/>
  <c r="AP67" i="63"/>
  <c r="AO67" i="63"/>
  <c r="Y67" i="63"/>
  <c r="X67" i="63"/>
  <c r="AP66" i="63"/>
  <c r="AO66" i="63"/>
  <c r="Y66" i="63"/>
  <c r="X66" i="63"/>
  <c r="AP65" i="63"/>
  <c r="AO65" i="63"/>
  <c r="Y65" i="63"/>
  <c r="X65" i="63"/>
  <c r="AP64" i="63"/>
  <c r="AO64" i="63"/>
  <c r="Y64" i="63"/>
  <c r="X64" i="63"/>
  <c r="AP63" i="63"/>
  <c r="AO63" i="63"/>
  <c r="Y63" i="63"/>
  <c r="X63" i="63"/>
  <c r="AL60" i="63"/>
  <c r="AK60" i="63"/>
  <c r="AJ60" i="63"/>
  <c r="AI60" i="63"/>
  <c r="AH60" i="63"/>
  <c r="AG60" i="63"/>
  <c r="AF60" i="63"/>
  <c r="AE60" i="63"/>
  <c r="AD60" i="63"/>
  <c r="AC60" i="63"/>
  <c r="AB60" i="63"/>
  <c r="AA60" i="63"/>
  <c r="W60" i="63"/>
  <c r="V60" i="63"/>
  <c r="U60" i="63"/>
  <c r="T60" i="63"/>
  <c r="S60" i="63"/>
  <c r="R60" i="63"/>
  <c r="P60" i="63"/>
  <c r="O60" i="63"/>
  <c r="N60" i="63"/>
  <c r="M60" i="63"/>
  <c r="L60" i="63"/>
  <c r="K60" i="63"/>
  <c r="J60" i="63"/>
  <c r="I60" i="63"/>
  <c r="H60" i="63"/>
  <c r="G60" i="63"/>
  <c r="F60" i="63"/>
  <c r="E60" i="63"/>
  <c r="D60" i="63"/>
  <c r="Y59" i="63"/>
  <c r="X59" i="63"/>
  <c r="AP58" i="63"/>
  <c r="AO58" i="63"/>
  <c r="Y58" i="63"/>
  <c r="X58" i="63"/>
  <c r="AP57" i="63"/>
  <c r="AO57" i="63"/>
  <c r="X57" i="63"/>
  <c r="Q60" i="63"/>
  <c r="AP56" i="63"/>
  <c r="AO56" i="63"/>
  <c r="Y56" i="63"/>
  <c r="X56" i="63"/>
  <c r="AL53" i="63"/>
  <c r="AK53" i="63"/>
  <c r="AJ53" i="63"/>
  <c r="AI53" i="63"/>
  <c r="AH53" i="63"/>
  <c r="AG53" i="63"/>
  <c r="AF53" i="63"/>
  <c r="AE53" i="63"/>
  <c r="AD53" i="63"/>
  <c r="AC53" i="63"/>
  <c r="AB53" i="63"/>
  <c r="AA53" i="63"/>
  <c r="W53" i="63"/>
  <c r="V53" i="63"/>
  <c r="U53" i="63"/>
  <c r="T53" i="63"/>
  <c r="S53" i="63"/>
  <c r="R53" i="63"/>
  <c r="Q53" i="63"/>
  <c r="P53" i="63"/>
  <c r="O53" i="63"/>
  <c r="N53" i="63"/>
  <c r="M53" i="63"/>
  <c r="L53" i="63"/>
  <c r="K53" i="63"/>
  <c r="J53" i="63"/>
  <c r="I53" i="63"/>
  <c r="H53" i="63"/>
  <c r="G53" i="63"/>
  <c r="F53" i="63"/>
  <c r="E53" i="63"/>
  <c r="D53" i="63"/>
  <c r="Y52" i="63"/>
  <c r="X52" i="63"/>
  <c r="AP51" i="63"/>
  <c r="AO51" i="63"/>
  <c r="Y51" i="63"/>
  <c r="X51" i="63"/>
  <c r="AP50" i="63"/>
  <c r="AO50" i="63"/>
  <c r="AQ50" i="63" s="1"/>
  <c r="Y50" i="63"/>
  <c r="X50" i="63"/>
  <c r="AP49" i="63"/>
  <c r="AO49" i="63"/>
  <c r="Y49" i="63"/>
  <c r="X49" i="63"/>
  <c r="AP48" i="63"/>
  <c r="AO48" i="63"/>
  <c r="Y48" i="63"/>
  <c r="X48" i="63"/>
  <c r="AP47" i="63"/>
  <c r="AO47" i="63"/>
  <c r="AQ47" i="63" s="1"/>
  <c r="Y47" i="63"/>
  <c r="X47" i="63"/>
  <c r="AP46" i="63"/>
  <c r="AO46" i="63"/>
  <c r="AQ46" i="63" s="1"/>
  <c r="Y46" i="63"/>
  <c r="X46" i="63"/>
  <c r="AP45" i="63"/>
  <c r="AO45" i="63"/>
  <c r="Y45" i="63"/>
  <c r="X45" i="63"/>
  <c r="AP44" i="63"/>
  <c r="AO44" i="63"/>
  <c r="AQ44" i="63" s="1"/>
  <c r="Y44" i="63"/>
  <c r="X44" i="63"/>
  <c r="AP43" i="63"/>
  <c r="AO43" i="63"/>
  <c r="AQ43" i="63" s="1"/>
  <c r="Y43" i="63"/>
  <c r="X43" i="63"/>
  <c r="AP42" i="63"/>
  <c r="AO42" i="63"/>
  <c r="Y42" i="63"/>
  <c r="X42" i="63"/>
  <c r="AP41" i="63"/>
  <c r="AO41" i="63"/>
  <c r="AQ41" i="63" s="1"/>
  <c r="Y41" i="63"/>
  <c r="X41" i="63"/>
  <c r="AL38" i="63"/>
  <c r="AK38" i="63"/>
  <c r="AJ38" i="63"/>
  <c r="AI38" i="63"/>
  <c r="AH38" i="63"/>
  <c r="AG38" i="63"/>
  <c r="AF38" i="63"/>
  <c r="AE38" i="63"/>
  <c r="AD38" i="63"/>
  <c r="AC38" i="63"/>
  <c r="AB38" i="63"/>
  <c r="AA38" i="63"/>
  <c r="W38" i="63"/>
  <c r="V38" i="63"/>
  <c r="U38" i="63"/>
  <c r="T38" i="63"/>
  <c r="S38" i="63"/>
  <c r="R38" i="63"/>
  <c r="Q38" i="63"/>
  <c r="P38" i="63"/>
  <c r="O38" i="63"/>
  <c r="N38" i="63"/>
  <c r="M38" i="63"/>
  <c r="L38" i="63"/>
  <c r="K38" i="63"/>
  <c r="J38" i="63"/>
  <c r="I38" i="63"/>
  <c r="H38" i="63"/>
  <c r="G38" i="63"/>
  <c r="F38" i="63"/>
  <c r="E38" i="63"/>
  <c r="D38" i="63"/>
  <c r="Y37" i="63"/>
  <c r="X37" i="63"/>
  <c r="AP36" i="63"/>
  <c r="AO36" i="63"/>
  <c r="Y36" i="63"/>
  <c r="X36" i="63"/>
  <c r="AP35" i="63"/>
  <c r="AO35" i="63"/>
  <c r="Y35" i="63"/>
  <c r="X35" i="63"/>
  <c r="AP34" i="63"/>
  <c r="AO34" i="63"/>
  <c r="Y34" i="63"/>
  <c r="X34" i="63"/>
  <c r="AP33" i="63"/>
  <c r="AO33" i="63"/>
  <c r="Y33" i="63"/>
  <c r="X33" i="63"/>
  <c r="AP32" i="63"/>
  <c r="AO32" i="63"/>
  <c r="Y32" i="63"/>
  <c r="X32" i="63"/>
  <c r="AP31" i="63"/>
  <c r="AO31" i="63"/>
  <c r="Y31" i="63"/>
  <c r="X31" i="63"/>
  <c r="AP30" i="63"/>
  <c r="AO30" i="63"/>
  <c r="AQ30" i="63" s="1"/>
  <c r="Y30" i="63"/>
  <c r="X30" i="63"/>
  <c r="AP29" i="63"/>
  <c r="AQ29" i="63" s="1"/>
  <c r="AO29" i="63"/>
  <c r="Y29" i="63"/>
  <c r="X29" i="63"/>
  <c r="AP28" i="63"/>
  <c r="AO28" i="63"/>
  <c r="Y28" i="63"/>
  <c r="X28" i="63"/>
  <c r="AP27" i="63"/>
  <c r="AO27" i="63"/>
  <c r="Y27" i="63"/>
  <c r="X27" i="63"/>
  <c r="AP26" i="63"/>
  <c r="AQ26" i="63" s="1"/>
  <c r="AO26" i="63"/>
  <c r="Y26" i="63"/>
  <c r="X26" i="63"/>
  <c r="AP25" i="63"/>
  <c r="AO25" i="63"/>
  <c r="AQ25" i="63" s="1"/>
  <c r="Y25" i="63"/>
  <c r="X25" i="63"/>
  <c r="AP24" i="63"/>
  <c r="AO24" i="63"/>
  <c r="Y24" i="63"/>
  <c r="X24" i="63"/>
  <c r="AP23" i="63"/>
  <c r="AO23" i="63"/>
  <c r="Y23" i="63"/>
  <c r="X23" i="63"/>
  <c r="AP22" i="63"/>
  <c r="AO22" i="63"/>
  <c r="AQ22" i="63" s="1"/>
  <c r="AL20" i="63"/>
  <c r="AK20" i="63"/>
  <c r="AK81" i="63" s="1"/>
  <c r="AJ20" i="63"/>
  <c r="AI20" i="63"/>
  <c r="AH20" i="63"/>
  <c r="AG20" i="63"/>
  <c r="AF20" i="63"/>
  <c r="AE20" i="63"/>
  <c r="AE81" i="63" s="1"/>
  <c r="AD20" i="63"/>
  <c r="E20" i="91" s="1"/>
  <c r="D16" i="48" s="1"/>
  <c r="D20" i="47" s="1"/>
  <c r="AC20" i="63"/>
  <c r="AB20" i="63"/>
  <c r="AA20" i="63"/>
  <c r="W20" i="63"/>
  <c r="V20" i="63"/>
  <c r="V81" i="63" s="1"/>
  <c r="U20" i="63"/>
  <c r="T20" i="63"/>
  <c r="S20" i="63"/>
  <c r="R20" i="63"/>
  <c r="P20" i="63"/>
  <c r="O20" i="63"/>
  <c r="N20" i="63"/>
  <c r="M20" i="63"/>
  <c r="L20" i="63"/>
  <c r="I19" i="91" s="1"/>
  <c r="K20" i="63"/>
  <c r="J20" i="63"/>
  <c r="H20" i="63"/>
  <c r="I14" i="91" s="1"/>
  <c r="F20" i="63"/>
  <c r="I13" i="91" s="1"/>
  <c r="D20" i="63"/>
  <c r="I12" i="91" s="1"/>
  <c r="X19" i="63"/>
  <c r="Z19" i="63" s="1"/>
  <c r="AP18" i="63"/>
  <c r="AO18" i="63"/>
  <c r="AP16" i="63"/>
  <c r="AO16" i="63"/>
  <c r="AP15" i="63"/>
  <c r="AO15" i="63"/>
  <c r="Y15" i="63"/>
  <c r="X15" i="63"/>
  <c r="AP14" i="63"/>
  <c r="AO14" i="63"/>
  <c r="Y14" i="63"/>
  <c r="X14" i="63"/>
  <c r="AP13" i="63"/>
  <c r="AO13" i="63"/>
  <c r="Y13" i="63"/>
  <c r="X13" i="63"/>
  <c r="AP12" i="63"/>
  <c r="AO12" i="63"/>
  <c r="Y12" i="63"/>
  <c r="X12" i="63"/>
  <c r="AP11" i="63"/>
  <c r="AO11" i="63"/>
  <c r="X11" i="63"/>
  <c r="Y11" i="63"/>
  <c r="AP10" i="63"/>
  <c r="AO10" i="63"/>
  <c r="AQ10" i="63" s="1"/>
  <c r="Y10" i="63"/>
  <c r="X10" i="63"/>
  <c r="AB82" i="45"/>
  <c r="AA82" i="45"/>
  <c r="Z82" i="45"/>
  <c r="Y82" i="45"/>
  <c r="X82" i="45"/>
  <c r="W82" i="45"/>
  <c r="U82" i="45"/>
  <c r="S82" i="45"/>
  <c r="Q82" i="45"/>
  <c r="P82" i="45"/>
  <c r="H19" i="46" s="1"/>
  <c r="H18" i="48" s="1"/>
  <c r="H19" i="47" s="1"/>
  <c r="O82" i="45"/>
  <c r="M82" i="45"/>
  <c r="K82" i="45"/>
  <c r="I82" i="45"/>
  <c r="H82" i="45"/>
  <c r="G82" i="45"/>
  <c r="H11" i="46" s="1"/>
  <c r="H11" i="48" s="1"/>
  <c r="H11" i="47" s="1"/>
  <c r="F82" i="45"/>
  <c r="E82" i="45"/>
  <c r="AF81" i="45"/>
  <c r="AE81" i="45"/>
  <c r="BA80" i="45"/>
  <c r="AZ80" i="45"/>
  <c r="AE80" i="45"/>
  <c r="J82" i="45"/>
  <c r="H12" i="46" s="1"/>
  <c r="BA79" i="45"/>
  <c r="AZ79" i="45"/>
  <c r="BB79" i="45" s="1"/>
  <c r="AF79" i="45"/>
  <c r="AE79" i="45"/>
  <c r="AG79" i="45" s="1"/>
  <c r="BA78" i="45"/>
  <c r="AZ78" i="45"/>
  <c r="AE78" i="45"/>
  <c r="AF78" i="45"/>
  <c r="BA77" i="45"/>
  <c r="AZ77" i="45"/>
  <c r="AE77" i="45"/>
  <c r="BA76" i="45"/>
  <c r="AZ76" i="45"/>
  <c r="AF76" i="45"/>
  <c r="AE76" i="45"/>
  <c r="BA75" i="45"/>
  <c r="AZ75" i="45"/>
  <c r="AF75" i="45"/>
  <c r="AE75" i="45"/>
  <c r="BA74" i="45"/>
  <c r="AZ74" i="45"/>
  <c r="AE74" i="45"/>
  <c r="BB73" i="45"/>
  <c r="BA73" i="45"/>
  <c r="AZ73" i="45"/>
  <c r="AF73" i="45"/>
  <c r="AE73" i="45"/>
  <c r="AG73" i="45" s="1"/>
  <c r="BA72" i="45"/>
  <c r="AZ72" i="45"/>
  <c r="AF72" i="45"/>
  <c r="AE72" i="45"/>
  <c r="BA71" i="45"/>
  <c r="AZ71" i="45"/>
  <c r="BB71" i="45" s="1"/>
  <c r="AF71" i="45"/>
  <c r="AE71" i="45"/>
  <c r="BA70" i="45"/>
  <c r="AZ70" i="45"/>
  <c r="AF70" i="45"/>
  <c r="AE70" i="45"/>
  <c r="AG70" i="45" s="1"/>
  <c r="BA69" i="45"/>
  <c r="AZ69" i="45"/>
  <c r="AF69" i="45"/>
  <c r="AE69" i="45"/>
  <c r="BA68" i="45"/>
  <c r="AZ68" i="45"/>
  <c r="BB68" i="45" s="1"/>
  <c r="AF68" i="45"/>
  <c r="AE68" i="45"/>
  <c r="AF67" i="45"/>
  <c r="BA66" i="45"/>
  <c r="AZ66" i="45"/>
  <c r="AF66" i="45"/>
  <c r="AE66" i="45"/>
  <c r="BA65" i="45"/>
  <c r="AZ65" i="45"/>
  <c r="AF65" i="45"/>
  <c r="AE65" i="45"/>
  <c r="BA64" i="45"/>
  <c r="AZ64" i="45"/>
  <c r="AF64" i="45"/>
  <c r="AE64" i="45"/>
  <c r="BA63" i="45"/>
  <c r="AZ63" i="45"/>
  <c r="AF63" i="45"/>
  <c r="AE63" i="45"/>
  <c r="BA62" i="45"/>
  <c r="AZ62" i="45"/>
  <c r="AF62" i="45"/>
  <c r="AE62" i="45"/>
  <c r="BA61" i="45"/>
  <c r="AZ61" i="45"/>
  <c r="AF61" i="45"/>
  <c r="AE61" i="45"/>
  <c r="BA60" i="45"/>
  <c r="AZ60" i="45"/>
  <c r="AF60" i="45"/>
  <c r="AE60" i="45"/>
  <c r="BA59" i="45"/>
  <c r="AZ59" i="45"/>
  <c r="AF59" i="45"/>
  <c r="AE59" i="45"/>
  <c r="BA58" i="45"/>
  <c r="AZ58" i="45"/>
  <c r="AF58" i="45"/>
  <c r="AE58" i="45"/>
  <c r="BA57" i="45"/>
  <c r="AZ57" i="45"/>
  <c r="AF57" i="45"/>
  <c r="AE57" i="45"/>
  <c r="BA56" i="45"/>
  <c r="AZ56" i="45"/>
  <c r="AF56" i="45"/>
  <c r="AE56" i="45"/>
  <c r="BA55" i="45"/>
  <c r="AZ55" i="45"/>
  <c r="AF55" i="45"/>
  <c r="AE55" i="45"/>
  <c r="BA54" i="45"/>
  <c r="AZ54" i="45"/>
  <c r="AF54" i="45"/>
  <c r="AE54" i="45"/>
  <c r="BA53" i="45"/>
  <c r="AZ53" i="45"/>
  <c r="AF53" i="45"/>
  <c r="AE53" i="45"/>
  <c r="BA52" i="45"/>
  <c r="AZ52" i="45"/>
  <c r="AF52" i="45"/>
  <c r="AE52" i="45"/>
  <c r="AZ51" i="45"/>
  <c r="BA51" i="45"/>
  <c r="BB51" i="45" s="1"/>
  <c r="AF51" i="45"/>
  <c r="AE51" i="45"/>
  <c r="BA50" i="45"/>
  <c r="AZ50" i="45"/>
  <c r="AE50" i="45"/>
  <c r="AF50" i="45"/>
  <c r="AG50" i="45" s="1"/>
  <c r="BA49" i="45"/>
  <c r="AZ49" i="45"/>
  <c r="AE49" i="45"/>
  <c r="AF49" i="45"/>
  <c r="BA48" i="45"/>
  <c r="AZ48" i="45"/>
  <c r="AE48" i="45"/>
  <c r="AF48" i="45"/>
  <c r="BA47" i="45"/>
  <c r="BB47" i="45" s="1"/>
  <c r="AZ47" i="45"/>
  <c r="AF47" i="45"/>
  <c r="AE47" i="45"/>
  <c r="AG47" i="45" s="1"/>
  <c r="BA46" i="45"/>
  <c r="AZ46" i="45"/>
  <c r="AE46" i="45"/>
  <c r="AF46" i="45"/>
  <c r="BA45" i="45"/>
  <c r="AZ45" i="45"/>
  <c r="AE45" i="45"/>
  <c r="AF45" i="45"/>
  <c r="BA44" i="45"/>
  <c r="AZ44" i="45"/>
  <c r="AE44" i="45"/>
  <c r="AF44" i="45"/>
  <c r="BA43" i="45"/>
  <c r="BB43" i="45" s="1"/>
  <c r="AZ43" i="45"/>
  <c r="AE43" i="45"/>
  <c r="AF43" i="45"/>
  <c r="BA42" i="45"/>
  <c r="AZ42" i="45"/>
  <c r="AF42" i="45"/>
  <c r="AE42" i="45"/>
  <c r="BA41" i="45"/>
  <c r="AZ41" i="45"/>
  <c r="AF41" i="45"/>
  <c r="AE41" i="45"/>
  <c r="BA40" i="45"/>
  <c r="AZ40" i="45"/>
  <c r="AF40" i="45"/>
  <c r="AE40" i="45"/>
  <c r="BA39" i="45"/>
  <c r="AZ39" i="45"/>
  <c r="AE39" i="45"/>
  <c r="BA38" i="45"/>
  <c r="AZ38" i="45"/>
  <c r="AE38" i="45"/>
  <c r="N82" i="45"/>
  <c r="BA37" i="45"/>
  <c r="AZ37" i="45"/>
  <c r="BB37" i="45" s="1"/>
  <c r="AF37" i="45"/>
  <c r="AE37" i="45"/>
  <c r="BA36" i="45"/>
  <c r="AZ36" i="45"/>
  <c r="AF36" i="45"/>
  <c r="AE36" i="45"/>
  <c r="BA35" i="45"/>
  <c r="AZ35" i="45"/>
  <c r="BA34" i="45"/>
  <c r="AZ34" i="45"/>
  <c r="BA33" i="45"/>
  <c r="AZ33" i="45"/>
  <c r="BA32" i="45"/>
  <c r="AZ32" i="45"/>
  <c r="BA31" i="45"/>
  <c r="BA30" i="45"/>
  <c r="AE30" i="45"/>
  <c r="AF30" i="45"/>
  <c r="BA29" i="45"/>
  <c r="AF29" i="45"/>
  <c r="AE29" i="45"/>
  <c r="BA28" i="45"/>
  <c r="BB28" i="45" s="1"/>
  <c r="AF28" i="45"/>
  <c r="AE28" i="45"/>
  <c r="AG28" i="45" s="1"/>
  <c r="BA27" i="45"/>
  <c r="AF27" i="45"/>
  <c r="AE27" i="45"/>
  <c r="BA26" i="45"/>
  <c r="BB26" i="45"/>
  <c r="AE26" i="45"/>
  <c r="AF26" i="45"/>
  <c r="BA25" i="45"/>
  <c r="AZ25" i="45"/>
  <c r="AE25" i="45"/>
  <c r="AF25" i="45"/>
  <c r="BA24" i="45"/>
  <c r="AZ24" i="45"/>
  <c r="AE24" i="45"/>
  <c r="AF24" i="45"/>
  <c r="BA23" i="45"/>
  <c r="AZ23" i="45"/>
  <c r="BB23" i="45" s="1"/>
  <c r="AF23" i="45"/>
  <c r="AE23" i="45"/>
  <c r="BA22" i="45"/>
  <c r="AZ22" i="45"/>
  <c r="AF22" i="45"/>
  <c r="AE22" i="45"/>
  <c r="AG22" i="45" s="1"/>
  <c r="BA21" i="45"/>
  <c r="AZ21" i="45"/>
  <c r="AE21" i="45"/>
  <c r="BA20" i="45"/>
  <c r="AF20" i="45"/>
  <c r="AE20" i="45"/>
  <c r="BA19" i="45"/>
  <c r="BB19" i="45" s="1"/>
  <c r="AZ19" i="45"/>
  <c r="AE19" i="45"/>
  <c r="AF19" i="45"/>
  <c r="BA18" i="45"/>
  <c r="AZ18" i="45"/>
  <c r="AE18" i="45"/>
  <c r="AF18" i="45"/>
  <c r="BA17" i="45"/>
  <c r="BB17" i="45" s="1"/>
  <c r="AZ17" i="45"/>
  <c r="AF17" i="45"/>
  <c r="AE17" i="45"/>
  <c r="AG17" i="45" s="1"/>
  <c r="BA16" i="45"/>
  <c r="AZ16" i="45"/>
  <c r="AE16" i="45"/>
  <c r="AF16" i="45"/>
  <c r="BA15" i="45"/>
  <c r="AZ15" i="45"/>
  <c r="BB15" i="45" s="1"/>
  <c r="AF15" i="45"/>
  <c r="AE15" i="45"/>
  <c r="BA14" i="45"/>
  <c r="AZ14" i="45"/>
  <c r="AF14" i="45"/>
  <c r="AE14" i="45"/>
  <c r="BA13" i="45"/>
  <c r="AZ13" i="45"/>
  <c r="AE13" i="45"/>
  <c r="AF13" i="45"/>
  <c r="BA12" i="45"/>
  <c r="AZ12" i="45"/>
  <c r="AF12" i="45"/>
  <c r="AE12" i="45"/>
  <c r="BA11" i="45"/>
  <c r="AZ11" i="45"/>
  <c r="AF11" i="45"/>
  <c r="AE11" i="45"/>
  <c r="BA10" i="45"/>
  <c r="AZ10" i="45"/>
  <c r="AE10" i="45"/>
  <c r="AF10" i="45"/>
  <c r="G51" i="46"/>
  <c r="I51" i="46" s="1"/>
  <c r="G50" i="46"/>
  <c r="G48" i="46"/>
  <c r="I48" i="46" s="1"/>
  <c r="C47" i="46"/>
  <c r="E47" i="46" s="1"/>
  <c r="C45" i="46"/>
  <c r="E45" i="46" s="1"/>
  <c r="C44" i="46"/>
  <c r="E44" i="46" s="1"/>
  <c r="G41" i="46"/>
  <c r="I41" i="46" s="1"/>
  <c r="G33" i="46"/>
  <c r="I33" i="46" s="1"/>
  <c r="G32" i="46"/>
  <c r="I32" i="46" s="1"/>
  <c r="G31" i="46"/>
  <c r="I31" i="46" s="1"/>
  <c r="G30" i="46"/>
  <c r="I30" i="46" s="1"/>
  <c r="C30" i="46"/>
  <c r="E30" i="46" s="1"/>
  <c r="C29" i="46"/>
  <c r="E29" i="46" s="1"/>
  <c r="G28" i="46"/>
  <c r="I28" i="46" s="1"/>
  <c r="G27" i="46"/>
  <c r="I27" i="46" s="1"/>
  <c r="C26" i="46"/>
  <c r="C25" i="46"/>
  <c r="C24" i="46"/>
  <c r="E24" i="46" s="1"/>
  <c r="G22" i="46"/>
  <c r="G21" i="46"/>
  <c r="I21" i="46" s="1"/>
  <c r="G20" i="46"/>
  <c r="I20" i="46" s="1"/>
  <c r="C20" i="46"/>
  <c r="E20" i="46" s="1"/>
  <c r="G19" i="46"/>
  <c r="G17" i="46"/>
  <c r="I17" i="46" s="1"/>
  <c r="C17" i="46"/>
  <c r="E17" i="46" s="1"/>
  <c r="C16" i="46"/>
  <c r="E16" i="46" s="1"/>
  <c r="G14" i="46"/>
  <c r="C13" i="46"/>
  <c r="E13" i="46" s="1"/>
  <c r="G12" i="46"/>
  <c r="I12" i="46" s="1"/>
  <c r="G11" i="46"/>
  <c r="C11" i="46"/>
  <c r="E11" i="46" s="1"/>
  <c r="A11" i="46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10" i="46"/>
  <c r="A10" i="46"/>
  <c r="C29" i="10"/>
  <c r="C24" i="10"/>
  <c r="C16" i="10"/>
  <c r="G119" i="8"/>
  <c r="F119" i="8"/>
  <c r="E119" i="8"/>
  <c r="F115" i="8"/>
  <c r="E115" i="8"/>
  <c r="G113" i="8"/>
  <c r="I113" i="8" s="1"/>
  <c r="F110" i="8"/>
  <c r="E110" i="8"/>
  <c r="G108" i="8"/>
  <c r="G107" i="8"/>
  <c r="I107" i="8" s="1"/>
  <c r="F104" i="8"/>
  <c r="E104" i="8"/>
  <c r="G102" i="8"/>
  <c r="F99" i="8"/>
  <c r="E99" i="8"/>
  <c r="G98" i="8"/>
  <c r="I98" i="8" s="1"/>
  <c r="G97" i="8"/>
  <c r="I97" i="8" s="1"/>
  <c r="G96" i="8"/>
  <c r="F93" i="8"/>
  <c r="E93" i="8"/>
  <c r="G92" i="8"/>
  <c r="I92" i="8" s="1"/>
  <c r="G91" i="8"/>
  <c r="I91" i="8" s="1"/>
  <c r="F84" i="8"/>
  <c r="E84" i="8"/>
  <c r="G82" i="8"/>
  <c r="F79" i="8"/>
  <c r="E79" i="8"/>
  <c r="G77" i="8"/>
  <c r="I77" i="8" s="1"/>
  <c r="E74" i="8"/>
  <c r="G73" i="8"/>
  <c r="G70" i="8"/>
  <c r="F70" i="8"/>
  <c r="E70" i="8"/>
  <c r="G67" i="8"/>
  <c r="I67" i="8" s="1"/>
  <c r="F67" i="8"/>
  <c r="E67" i="8"/>
  <c r="G66" i="8"/>
  <c r="I66" i="8" s="1"/>
  <c r="F64" i="8"/>
  <c r="E64" i="8"/>
  <c r="G61" i="8"/>
  <c r="I61" i="8" s="1"/>
  <c r="G60" i="8"/>
  <c r="G57" i="8"/>
  <c r="F57" i="8"/>
  <c r="E57" i="8"/>
  <c r="F52" i="8"/>
  <c r="E52" i="8"/>
  <c r="G50" i="8"/>
  <c r="I50" i="8" s="1"/>
  <c r="G49" i="8"/>
  <c r="I49" i="8" s="1"/>
  <c r="G48" i="8"/>
  <c r="I48" i="8" s="1"/>
  <c r="G47" i="8"/>
  <c r="I47" i="8" s="1"/>
  <c r="G46" i="8"/>
  <c r="I46" i="8" s="1"/>
  <c r="G45" i="8"/>
  <c r="G44" i="8"/>
  <c r="I44" i="8" s="1"/>
  <c r="G43" i="8"/>
  <c r="I43" i="8" s="1"/>
  <c r="F39" i="8"/>
  <c r="E39" i="8"/>
  <c r="G37" i="8"/>
  <c r="I37" i="8" s="1"/>
  <c r="G36" i="8"/>
  <c r="I36" i="8" s="1"/>
  <c r="G35" i="8"/>
  <c r="I35" i="8" s="1"/>
  <c r="G34" i="8"/>
  <c r="I34" i="8" s="1"/>
  <c r="G33" i="8"/>
  <c r="I33" i="8" s="1"/>
  <c r="G32" i="8"/>
  <c r="I32" i="8" s="1"/>
  <c r="G31" i="8"/>
  <c r="I31" i="8" s="1"/>
  <c r="G30" i="8"/>
  <c r="I30" i="8" s="1"/>
  <c r="G29" i="8"/>
  <c r="I29" i="8" s="1"/>
  <c r="G28" i="8"/>
  <c r="I28" i="8" s="1"/>
  <c r="G27" i="8"/>
  <c r="I27" i="8" s="1"/>
  <c r="G26" i="8"/>
  <c r="I26" i="8" s="1"/>
  <c r="G25" i="8"/>
  <c r="I25" i="8" s="1"/>
  <c r="G24" i="8"/>
  <c r="I24" i="8" s="1"/>
  <c r="F21" i="8"/>
  <c r="E21" i="8"/>
  <c r="G19" i="8"/>
  <c r="I19" i="8" s="1"/>
  <c r="G18" i="8"/>
  <c r="F15" i="8"/>
  <c r="E15" i="8"/>
  <c r="G13" i="8"/>
  <c r="E73" i="7"/>
  <c r="G73" i="7" s="1"/>
  <c r="E71" i="7"/>
  <c r="E67" i="7"/>
  <c r="G67" i="7" s="1"/>
  <c r="E60" i="7"/>
  <c r="G60" i="7" s="1"/>
  <c r="E57" i="7"/>
  <c r="E25" i="7"/>
  <c r="D14" i="6"/>
  <c r="I14" i="6" s="1"/>
  <c r="D23" i="6"/>
  <c r="I23" i="6" s="1"/>
  <c r="D27" i="6"/>
  <c r="I27" i="6" s="1"/>
  <c r="D30" i="6"/>
  <c r="I30" i="6" s="1"/>
  <c r="E68" i="5"/>
  <c r="C62" i="5"/>
  <c r="C59" i="5"/>
  <c r="C50" i="5"/>
  <c r="C45" i="5"/>
  <c r="C44" i="5"/>
  <c r="E44" i="5" s="1"/>
  <c r="C39" i="5"/>
  <c r="E39" i="5" s="1"/>
  <c r="C34" i="5"/>
  <c r="E34" i="5" s="1"/>
  <c r="C30" i="5"/>
  <c r="C27" i="5"/>
  <c r="E27" i="5" s="1"/>
  <c r="C23" i="5"/>
  <c r="E23" i="5" s="1"/>
  <c r="C11" i="5"/>
  <c r="E11" i="5" s="1"/>
  <c r="D29" i="14"/>
  <c r="I29" i="14" s="1"/>
  <c r="D13" i="14"/>
  <c r="G45" i="49"/>
  <c r="C33" i="49"/>
  <c r="C45" i="49" s="1"/>
  <c r="E45" i="49" s="1"/>
  <c r="C22" i="49"/>
  <c r="E22" i="49" s="1"/>
  <c r="G20" i="49"/>
  <c r="I20" i="49" s="1"/>
  <c r="C20" i="49"/>
  <c r="G19" i="49"/>
  <c r="I19" i="49" s="1"/>
  <c r="C19" i="49"/>
  <c r="G18" i="49"/>
  <c r="I18" i="49" s="1"/>
  <c r="G17" i="49"/>
  <c r="I17" i="49" s="1"/>
  <c r="C17" i="49"/>
  <c r="C16" i="49"/>
  <c r="E16" i="49" s="1"/>
  <c r="G15" i="49"/>
  <c r="I15" i="49" s="1"/>
  <c r="G14" i="49"/>
  <c r="I14" i="49" s="1"/>
  <c r="C13" i="49"/>
  <c r="E13" i="49" s="1"/>
  <c r="C12" i="49"/>
  <c r="C11" i="49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C43" i="48"/>
  <c r="G38" i="48"/>
  <c r="I38" i="48" s="1"/>
  <c r="C38" i="48"/>
  <c r="E38" i="48" s="1"/>
  <c r="C36" i="48"/>
  <c r="C35" i="48"/>
  <c r="E35" i="48" s="1"/>
  <c r="C34" i="48"/>
  <c r="E34" i="48" s="1"/>
  <c r="C31" i="48"/>
  <c r="G30" i="48"/>
  <c r="I30" i="48" s="1"/>
  <c r="C30" i="48"/>
  <c r="G21" i="48"/>
  <c r="I21" i="48" s="1"/>
  <c r="G20" i="48"/>
  <c r="I20" i="48" s="1"/>
  <c r="G19" i="48"/>
  <c r="I19" i="48" s="1"/>
  <c r="C19" i="48"/>
  <c r="E19" i="48" s="1"/>
  <c r="G18" i="48"/>
  <c r="G17" i="48"/>
  <c r="I17" i="48" s="1"/>
  <c r="G16" i="48"/>
  <c r="C16" i="48"/>
  <c r="E16" i="48" s="1"/>
  <c r="G14" i="48"/>
  <c r="C14" i="48"/>
  <c r="E14" i="48" s="1"/>
  <c r="C13" i="48"/>
  <c r="G12" i="48"/>
  <c r="C12" i="48"/>
  <c r="G11" i="48"/>
  <c r="C11" i="48"/>
  <c r="E11" i="48" s="1"/>
  <c r="A11" i="48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G10" i="48"/>
  <c r="A10" i="48"/>
  <c r="G48" i="47"/>
  <c r="I48" i="47" s="1"/>
  <c r="C47" i="47"/>
  <c r="E47" i="47" s="1"/>
  <c r="C46" i="47"/>
  <c r="C45" i="47"/>
  <c r="E45" i="47" s="1"/>
  <c r="C44" i="47"/>
  <c r="E44" i="47" s="1"/>
  <c r="G41" i="47"/>
  <c r="I41" i="47" s="1"/>
  <c r="C41" i="47"/>
  <c r="G33" i="47"/>
  <c r="I33" i="47" s="1"/>
  <c r="G32" i="47"/>
  <c r="I32" i="47" s="1"/>
  <c r="G31" i="47"/>
  <c r="I31" i="47" s="1"/>
  <c r="G30" i="47"/>
  <c r="I30" i="47" s="1"/>
  <c r="C30" i="47"/>
  <c r="E30" i="47" s="1"/>
  <c r="C29" i="47"/>
  <c r="E29" i="47" s="1"/>
  <c r="G28" i="47"/>
  <c r="I28" i="47" s="1"/>
  <c r="G27" i="47"/>
  <c r="I27" i="47" s="1"/>
  <c r="C24" i="47"/>
  <c r="E24" i="47" s="1"/>
  <c r="G22" i="47"/>
  <c r="I22" i="47" s="1"/>
  <c r="G21" i="47"/>
  <c r="I21" i="47" s="1"/>
  <c r="G20" i="47"/>
  <c r="I20" i="47" s="1"/>
  <c r="C20" i="47"/>
  <c r="E20" i="47" s="1"/>
  <c r="G19" i="47"/>
  <c r="I19" i="47" s="1"/>
  <c r="G18" i="47"/>
  <c r="I18" i="47" s="1"/>
  <c r="G17" i="47"/>
  <c r="C17" i="47"/>
  <c r="E17" i="47" s="1"/>
  <c r="C16" i="47"/>
  <c r="E16" i="47" s="1"/>
  <c r="C15" i="47"/>
  <c r="G14" i="47"/>
  <c r="C13" i="47"/>
  <c r="G12" i="47"/>
  <c r="C12" i="47"/>
  <c r="G11" i="47"/>
  <c r="C11" i="47"/>
  <c r="E11" i="47" s="1"/>
  <c r="A11" i="47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G10" i="47"/>
  <c r="A10" i="47"/>
  <c r="G99" i="8" l="1"/>
  <c r="I99" i="8" s="1"/>
  <c r="G52" i="8"/>
  <c r="I52" i="8" s="1"/>
  <c r="I45" i="8"/>
  <c r="I11" i="48"/>
  <c r="AG36" i="45"/>
  <c r="AQ35" i="63"/>
  <c r="G21" i="8"/>
  <c r="I21" i="8" s="1"/>
  <c r="I18" i="8"/>
  <c r="C25" i="10"/>
  <c r="C30" i="10" s="1"/>
  <c r="I11" i="46"/>
  <c r="AG20" i="45"/>
  <c r="AG41" i="45"/>
  <c r="E14" i="91"/>
  <c r="I18" i="91"/>
  <c r="H17" i="47" s="1"/>
  <c r="H24" i="47" s="1"/>
  <c r="I17" i="91"/>
  <c r="BB80" i="45"/>
  <c r="AQ18" i="63"/>
  <c r="I11" i="47"/>
  <c r="I12" i="48"/>
  <c r="F121" i="8"/>
  <c r="G79" i="8"/>
  <c r="I79" i="8" s="1"/>
  <c r="G110" i="8"/>
  <c r="I110" i="8" s="1"/>
  <c r="I108" i="8"/>
  <c r="G115" i="8"/>
  <c r="I115" i="8" s="1"/>
  <c r="I19" i="46"/>
  <c r="BB11" i="45"/>
  <c r="AG13" i="45"/>
  <c r="BB14" i="45"/>
  <c r="BB22" i="45"/>
  <c r="AG46" i="45"/>
  <c r="E22" i="91"/>
  <c r="E33" i="91" s="1"/>
  <c r="AQ24" i="63"/>
  <c r="Z51" i="63"/>
  <c r="J13" i="91"/>
  <c r="F20" i="91"/>
  <c r="I17" i="47"/>
  <c r="I18" i="48"/>
  <c r="C36" i="5"/>
  <c r="E30" i="5"/>
  <c r="C63" i="5"/>
  <c r="E63" i="5" s="1"/>
  <c r="E59" i="5"/>
  <c r="H12" i="48"/>
  <c r="H12" i="47" s="1"/>
  <c r="I12" i="47" s="1"/>
  <c r="H10" i="46"/>
  <c r="H10" i="48" s="1"/>
  <c r="Z10" i="63"/>
  <c r="I20" i="91"/>
  <c r="U81" i="63"/>
  <c r="F14" i="91"/>
  <c r="G74" i="8"/>
  <c r="I74" i="8" s="1"/>
  <c r="I73" i="8"/>
  <c r="G84" i="8"/>
  <c r="I84" i="8" s="1"/>
  <c r="I82" i="8"/>
  <c r="A25" i="48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24" i="48"/>
  <c r="D31" i="14"/>
  <c r="I31" i="14" s="1"/>
  <c r="I13" i="14"/>
  <c r="G15" i="8"/>
  <c r="I15" i="8" s="1"/>
  <c r="I13" i="8"/>
  <c r="G64" i="8"/>
  <c r="I64" i="8" s="1"/>
  <c r="I60" i="8"/>
  <c r="G93" i="8"/>
  <c r="I93" i="8" s="1"/>
  <c r="G104" i="8"/>
  <c r="I104" i="8" s="1"/>
  <c r="I102" i="8"/>
  <c r="BB10" i="45"/>
  <c r="AG15" i="45"/>
  <c r="BB21" i="45"/>
  <c r="AG23" i="45"/>
  <c r="AG26" i="45"/>
  <c r="AG37" i="45"/>
  <c r="BB50" i="45"/>
  <c r="BB69" i="45"/>
  <c r="AG71" i="45"/>
  <c r="BB72" i="45"/>
  <c r="BB75" i="45"/>
  <c r="AQ42" i="63"/>
  <c r="Z50" i="63"/>
  <c r="J14" i="91"/>
  <c r="AQ56" i="63"/>
  <c r="Z58" i="63"/>
  <c r="AQ36" i="63"/>
  <c r="W81" i="63"/>
  <c r="Z67" i="63"/>
  <c r="Z70" i="63"/>
  <c r="Z78" i="63"/>
  <c r="Z73" i="63"/>
  <c r="Z64" i="63"/>
  <c r="AQ51" i="63"/>
  <c r="Z46" i="63"/>
  <c r="AQ77" i="63"/>
  <c r="AQ45" i="63"/>
  <c r="G81" i="63"/>
  <c r="AJ81" i="63"/>
  <c r="AQ27" i="63"/>
  <c r="AQ31" i="63"/>
  <c r="AQ34" i="63"/>
  <c r="AQ33" i="63"/>
  <c r="AQ28" i="63"/>
  <c r="AQ32" i="63"/>
  <c r="Z24" i="63"/>
  <c r="M81" i="63"/>
  <c r="T81" i="63"/>
  <c r="Z32" i="63"/>
  <c r="Z35" i="63"/>
  <c r="C77" i="5"/>
  <c r="E77" i="5" s="1"/>
  <c r="E62" i="5"/>
  <c r="J12" i="91"/>
  <c r="J18" i="91"/>
  <c r="H17" i="91"/>
  <c r="H24" i="91" s="1"/>
  <c r="AQ23" i="63"/>
  <c r="Z26" i="63"/>
  <c r="Z37" i="63"/>
  <c r="Z52" i="63"/>
  <c r="Z30" i="63"/>
  <c r="Z36" i="63"/>
  <c r="Z44" i="63"/>
  <c r="AQ49" i="63"/>
  <c r="AQ11" i="63"/>
  <c r="AQ14" i="63"/>
  <c r="AQ16" i="63"/>
  <c r="AQ48" i="63"/>
  <c r="AQ63" i="63"/>
  <c r="Z65" i="63"/>
  <c r="AQ66" i="63"/>
  <c r="Z68" i="63"/>
  <c r="AQ69" i="63"/>
  <c r="Z71" i="63"/>
  <c r="AQ72" i="63"/>
  <c r="AQ75" i="63"/>
  <c r="Z15" i="63"/>
  <c r="AQ57" i="63"/>
  <c r="Z59" i="63"/>
  <c r="K81" i="63"/>
  <c r="Z14" i="63"/>
  <c r="Z12" i="63"/>
  <c r="F87" i="8"/>
  <c r="G39" i="8"/>
  <c r="I39" i="8" s="1"/>
  <c r="E121" i="8"/>
  <c r="E62" i="7"/>
  <c r="G25" i="7"/>
  <c r="E76" i="7"/>
  <c r="G76" i="7" s="1"/>
  <c r="G57" i="7"/>
  <c r="BB13" i="45"/>
  <c r="BB32" i="45"/>
  <c r="BB35" i="45"/>
  <c r="BB41" i="45"/>
  <c r="BB57" i="45"/>
  <c r="BB60" i="45"/>
  <c r="BB63" i="45"/>
  <c r="BB66" i="45"/>
  <c r="BB12" i="45"/>
  <c r="BB70" i="45"/>
  <c r="BB76" i="45"/>
  <c r="BB31" i="45"/>
  <c r="BB40" i="45"/>
  <c r="BB56" i="45"/>
  <c r="BB59" i="45"/>
  <c r="BB62" i="45"/>
  <c r="BB65" i="45"/>
  <c r="BB36" i="45"/>
  <c r="BB39" i="45"/>
  <c r="BB42" i="45"/>
  <c r="BB52" i="45"/>
  <c r="BB55" i="45"/>
  <c r="BB58" i="45"/>
  <c r="BB61" i="45"/>
  <c r="BB64" i="45"/>
  <c r="AG69" i="45"/>
  <c r="AG66" i="45"/>
  <c r="AG63" i="45"/>
  <c r="AG60" i="45"/>
  <c r="AG57" i="45"/>
  <c r="AG54" i="45"/>
  <c r="AG51" i="45"/>
  <c r="AG40" i="45"/>
  <c r="AG81" i="45"/>
  <c r="AG14" i="45"/>
  <c r="AG12" i="45"/>
  <c r="AG72" i="45"/>
  <c r="BB78" i="45"/>
  <c r="BB74" i="45"/>
  <c r="BB53" i="45"/>
  <c r="BB54" i="45"/>
  <c r="D33" i="91"/>
  <c r="E67" i="5"/>
  <c r="G18" i="46"/>
  <c r="I18" i="46" s="1"/>
  <c r="I22" i="46"/>
  <c r="C52" i="5"/>
  <c r="E50" i="5"/>
  <c r="C46" i="5"/>
  <c r="E45" i="5"/>
  <c r="C25" i="49"/>
  <c r="G45" i="48"/>
  <c r="I45" i="48" s="1"/>
  <c r="C55" i="47"/>
  <c r="E55" i="47" s="1"/>
  <c r="BB46" i="45"/>
  <c r="BB24" i="45"/>
  <c r="BB77" i="45"/>
  <c r="BB44" i="45"/>
  <c r="BB29" i="45"/>
  <c r="BB18" i="45"/>
  <c r="BB30" i="45"/>
  <c r="BB33" i="45"/>
  <c r="BB38" i="45"/>
  <c r="BB45" i="45"/>
  <c r="BB49" i="45"/>
  <c r="BB25" i="45"/>
  <c r="BB48" i="45"/>
  <c r="BB16" i="45"/>
  <c r="BB34" i="45"/>
  <c r="AG27" i="45"/>
  <c r="AG68" i="45"/>
  <c r="AG11" i="45"/>
  <c r="AG19" i="45"/>
  <c r="AG53" i="45"/>
  <c r="AG56" i="45"/>
  <c r="AG59" i="45"/>
  <c r="AG62" i="45"/>
  <c r="AG65" i="45"/>
  <c r="AG75" i="45"/>
  <c r="AG43" i="45"/>
  <c r="AG48" i="45"/>
  <c r="AG52" i="45"/>
  <c r="AG55" i="45"/>
  <c r="AG58" i="45"/>
  <c r="AG61" i="45"/>
  <c r="AG64" i="45"/>
  <c r="AQ64" i="63"/>
  <c r="AQ67" i="63"/>
  <c r="AQ70" i="63"/>
  <c r="AQ73" i="63"/>
  <c r="AQ76" i="63"/>
  <c r="AF81" i="63"/>
  <c r="AL81" i="63"/>
  <c r="AC81" i="63"/>
  <c r="AI81" i="63"/>
  <c r="AQ65" i="63"/>
  <c r="AQ68" i="63"/>
  <c r="AQ71" i="63"/>
  <c r="AQ74" i="63"/>
  <c r="Z76" i="63"/>
  <c r="Y79" i="63"/>
  <c r="Z63" i="63"/>
  <c r="Z66" i="63"/>
  <c r="Z69" i="63"/>
  <c r="Z72" i="63"/>
  <c r="Z75" i="63"/>
  <c r="X79" i="63"/>
  <c r="Z74" i="63"/>
  <c r="AQ58" i="63"/>
  <c r="F81" i="63"/>
  <c r="L81" i="63"/>
  <c r="S81" i="63"/>
  <c r="X60" i="63"/>
  <c r="Z56" i="63"/>
  <c r="AA81" i="63"/>
  <c r="AG81" i="63"/>
  <c r="AH81" i="63"/>
  <c r="R81" i="63"/>
  <c r="Z45" i="63"/>
  <c r="X53" i="63"/>
  <c r="Z43" i="63"/>
  <c r="Z49" i="63"/>
  <c r="Z42" i="63"/>
  <c r="Z48" i="63"/>
  <c r="Y53" i="63"/>
  <c r="I81" i="63"/>
  <c r="O81" i="63"/>
  <c r="Z41" i="63"/>
  <c r="Z47" i="63"/>
  <c r="AD81" i="63"/>
  <c r="Z25" i="63"/>
  <c r="Z31" i="63"/>
  <c r="H81" i="63"/>
  <c r="N81" i="63"/>
  <c r="X38" i="63"/>
  <c r="AM37" i="63" s="1"/>
  <c r="Z23" i="63"/>
  <c r="Z29" i="63"/>
  <c r="D81" i="63"/>
  <c r="J81" i="63"/>
  <c r="P81" i="63"/>
  <c r="Z28" i="63"/>
  <c r="Z34" i="63"/>
  <c r="Z27" i="63"/>
  <c r="Z33" i="63"/>
  <c r="Y38" i="63"/>
  <c r="AP37" i="63" s="1"/>
  <c r="AQ12" i="63"/>
  <c r="AQ15" i="63"/>
  <c r="AQ13" i="63"/>
  <c r="Z13" i="63"/>
  <c r="Z11" i="63"/>
  <c r="E81" i="63"/>
  <c r="D31" i="6"/>
  <c r="AG45" i="45"/>
  <c r="Y57" i="63"/>
  <c r="Z57" i="63" s="1"/>
  <c r="AF80" i="45"/>
  <c r="AG80" i="45" s="1"/>
  <c r="AF77" i="45"/>
  <c r="AG77" i="45" s="1"/>
  <c r="AG78" i="45"/>
  <c r="D32" i="91"/>
  <c r="AG24" i="45"/>
  <c r="AG10" i="45"/>
  <c r="AG29" i="45"/>
  <c r="C33" i="47"/>
  <c r="C45" i="48"/>
  <c r="E45" i="48" s="1"/>
  <c r="G55" i="46"/>
  <c r="AG44" i="45"/>
  <c r="AF74" i="45"/>
  <c r="AG74" i="45" s="1"/>
  <c r="G24" i="47"/>
  <c r="G22" i="48"/>
  <c r="C34" i="46"/>
  <c r="E34" i="46" s="1"/>
  <c r="C55" i="46"/>
  <c r="E55" i="46" s="1"/>
  <c r="AG49" i="45"/>
  <c r="Y60" i="63"/>
  <c r="G55" i="47"/>
  <c r="I55" i="47" s="1"/>
  <c r="G21" i="49"/>
  <c r="G34" i="46"/>
  <c r="I34" i="46" s="1"/>
  <c r="AG42" i="45"/>
  <c r="H33" i="91"/>
  <c r="G34" i="47"/>
  <c r="I34" i="47" s="1"/>
  <c r="C22" i="48"/>
  <c r="R82" i="45"/>
  <c r="H14" i="46" s="1"/>
  <c r="C34" i="47"/>
  <c r="E34" i="47" s="1"/>
  <c r="C33" i="46"/>
  <c r="E33" i="46" s="1"/>
  <c r="AG16" i="45"/>
  <c r="AF38" i="45"/>
  <c r="AG38" i="45" s="1"/>
  <c r="AG76" i="45"/>
  <c r="AC32" i="45"/>
  <c r="AE32" i="45" s="1"/>
  <c r="Q20" i="63"/>
  <c r="Q81" i="63" s="1"/>
  <c r="X20" i="63"/>
  <c r="AB81" i="63"/>
  <c r="AG18" i="45"/>
  <c r="AG25" i="45"/>
  <c r="AG30" i="45"/>
  <c r="BB27" i="45"/>
  <c r="T82" i="45"/>
  <c r="AF39" i="45"/>
  <c r="AG39" i="45" s="1"/>
  <c r="AZ20" i="45"/>
  <c r="BB20" i="45" s="1"/>
  <c r="AF21" i="45"/>
  <c r="AG21" i="45" s="1"/>
  <c r="E87" i="8"/>
  <c r="E75" i="7"/>
  <c r="G75" i="7" s="1"/>
  <c r="H14" i="48" l="1"/>
  <c r="I14" i="46"/>
  <c r="C41" i="5"/>
  <c r="E41" i="5" s="1"/>
  <c r="E36" i="5"/>
  <c r="H10" i="47"/>
  <c r="H22" i="48"/>
  <c r="H24" i="48" s="1"/>
  <c r="H46" i="48" s="1"/>
  <c r="AM52" i="63"/>
  <c r="AM53" i="63" s="1"/>
  <c r="AO53" i="63" s="1"/>
  <c r="H24" i="46"/>
  <c r="H35" i="46" s="1"/>
  <c r="I10" i="46"/>
  <c r="E32" i="91"/>
  <c r="E34" i="91" s="1"/>
  <c r="D13" i="48"/>
  <c r="AM59" i="63"/>
  <c r="AO59" i="63" s="1"/>
  <c r="AC34" i="45"/>
  <c r="AE34" i="45" s="1"/>
  <c r="AM78" i="63"/>
  <c r="I10" i="48"/>
  <c r="I24" i="91"/>
  <c r="I34" i="91" s="1"/>
  <c r="I54" i="91" s="1"/>
  <c r="I16" i="48"/>
  <c r="AN53" i="63"/>
  <c r="AP53" i="63" s="1"/>
  <c r="AD35" i="45"/>
  <c r="AF35" i="45" s="1"/>
  <c r="AN79" i="63"/>
  <c r="AP79" i="63" s="1"/>
  <c r="AD34" i="45"/>
  <c r="AF34" i="45" s="1"/>
  <c r="Z79" i="63"/>
  <c r="AN38" i="63"/>
  <c r="AP38" i="63" s="1"/>
  <c r="AD32" i="45"/>
  <c r="AF32" i="45" s="1"/>
  <c r="AG32" i="45" s="1"/>
  <c r="Z53" i="63"/>
  <c r="AN60" i="63"/>
  <c r="AP60" i="63" s="1"/>
  <c r="AD33" i="45"/>
  <c r="AF33" i="45" s="1"/>
  <c r="G87" i="8"/>
  <c r="I87" i="8" s="1"/>
  <c r="G121" i="8"/>
  <c r="I121" i="8" s="1"/>
  <c r="E78" i="7"/>
  <c r="G78" i="7" s="1"/>
  <c r="G62" i="7"/>
  <c r="BB82" i="45"/>
  <c r="C76" i="5"/>
  <c r="E76" i="5" s="1"/>
  <c r="C24" i="48"/>
  <c r="G26" i="49"/>
  <c r="I21" i="49"/>
  <c r="G24" i="48"/>
  <c r="C47" i="5"/>
  <c r="E47" i="5" s="1"/>
  <c r="E46" i="5"/>
  <c r="H34" i="91"/>
  <c r="J24" i="91"/>
  <c r="D49" i="91"/>
  <c r="F49" i="91" s="1"/>
  <c r="J33" i="91"/>
  <c r="G24" i="46"/>
  <c r="C26" i="49"/>
  <c r="E25" i="49"/>
  <c r="C53" i="5"/>
  <c r="E53" i="5" s="1"/>
  <c r="E52" i="5"/>
  <c r="D34" i="91"/>
  <c r="F34" i="91" s="1"/>
  <c r="F32" i="91"/>
  <c r="C74" i="5"/>
  <c r="E74" i="5" s="1"/>
  <c r="E73" i="5"/>
  <c r="C35" i="47"/>
  <c r="G35" i="47"/>
  <c r="AP78" i="63"/>
  <c r="X81" i="63"/>
  <c r="AP52" i="63"/>
  <c r="Y81" i="63"/>
  <c r="Z38" i="63"/>
  <c r="C35" i="46"/>
  <c r="D33" i="6"/>
  <c r="I33" i="6" s="1"/>
  <c r="I31" i="6"/>
  <c r="Y20" i="63"/>
  <c r="AP59" i="63"/>
  <c r="Z60" i="63"/>
  <c r="AM79" i="63"/>
  <c r="AO79" i="63" s="1"/>
  <c r="AO78" i="63"/>
  <c r="AM19" i="63"/>
  <c r="AM60" i="63"/>
  <c r="AO60" i="63" s="1"/>
  <c r="AM38" i="63"/>
  <c r="AO38" i="63" s="1"/>
  <c r="AO37" i="63"/>
  <c r="AQ37" i="63" s="1"/>
  <c r="I22" i="48" l="1"/>
  <c r="AC33" i="45"/>
  <c r="AE33" i="45" s="1"/>
  <c r="AG33" i="45" s="1"/>
  <c r="I24" i="46"/>
  <c r="AC35" i="45"/>
  <c r="AE35" i="45" s="1"/>
  <c r="AC31" i="45"/>
  <c r="E48" i="91"/>
  <c r="E53" i="91" s="1"/>
  <c r="E54" i="91" s="1"/>
  <c r="AG34" i="45"/>
  <c r="D13" i="47"/>
  <c r="D22" i="48"/>
  <c r="E13" i="48"/>
  <c r="AG35" i="45"/>
  <c r="I10" i="47"/>
  <c r="AO52" i="63"/>
  <c r="AQ52" i="63" s="1"/>
  <c r="H14" i="47"/>
  <c r="I14" i="47" s="1"/>
  <c r="I14" i="48"/>
  <c r="AQ53" i="63"/>
  <c r="C26" i="48"/>
  <c r="AQ79" i="63"/>
  <c r="AQ60" i="63"/>
  <c r="AQ38" i="63"/>
  <c r="AC82" i="45"/>
  <c r="AE31" i="45"/>
  <c r="AE82" i="45" s="1"/>
  <c r="AQ78" i="63"/>
  <c r="Z81" i="63"/>
  <c r="AP19" i="63"/>
  <c r="AD31" i="45"/>
  <c r="C28" i="49"/>
  <c r="E28" i="49" s="1"/>
  <c r="C56" i="47"/>
  <c r="D48" i="91"/>
  <c r="G35" i="46"/>
  <c r="G56" i="46" s="1"/>
  <c r="G46" i="49"/>
  <c r="I46" i="49" s="1"/>
  <c r="I26" i="49"/>
  <c r="C56" i="46"/>
  <c r="E56" i="46" s="1"/>
  <c r="E35" i="46"/>
  <c r="C79" i="5"/>
  <c r="E79" i="5" s="1"/>
  <c r="E26" i="49"/>
  <c r="C46" i="49"/>
  <c r="E46" i="49" s="1"/>
  <c r="G46" i="48"/>
  <c r="I46" i="48" s="1"/>
  <c r="I24" i="48"/>
  <c r="H54" i="91"/>
  <c r="J54" i="91" s="1"/>
  <c r="J34" i="91"/>
  <c r="C46" i="48"/>
  <c r="G56" i="47"/>
  <c r="C37" i="47"/>
  <c r="AN20" i="63"/>
  <c r="Z20" i="63"/>
  <c r="AQ59" i="63"/>
  <c r="AM20" i="63"/>
  <c r="AO20" i="63" s="1"/>
  <c r="AO19" i="63"/>
  <c r="H50" i="46" l="1"/>
  <c r="D33" i="47"/>
  <c r="E13" i="47"/>
  <c r="D24" i="48"/>
  <c r="E22" i="48"/>
  <c r="F48" i="91"/>
  <c r="AN81" i="63"/>
  <c r="AP20" i="63"/>
  <c r="AQ20" i="63" s="1"/>
  <c r="AQ19" i="63"/>
  <c r="AF31" i="45"/>
  <c r="AD82" i="45"/>
  <c r="D53" i="91"/>
  <c r="F53" i="91" s="1"/>
  <c r="C37" i="46"/>
  <c r="E37" i="46" s="1"/>
  <c r="I35" i="46"/>
  <c r="C58" i="47"/>
  <c r="AP81" i="63"/>
  <c r="AM81" i="63"/>
  <c r="D35" i="47" l="1"/>
  <c r="E33" i="47"/>
  <c r="H35" i="47"/>
  <c r="I24" i="47"/>
  <c r="D46" i="48"/>
  <c r="E46" i="48" s="1"/>
  <c r="D26" i="48"/>
  <c r="E26" i="48" s="1"/>
  <c r="E24" i="48"/>
  <c r="H55" i="46"/>
  <c r="I50" i="46"/>
  <c r="D54" i="91"/>
  <c r="F54" i="91" s="1"/>
  <c r="AG31" i="45"/>
  <c r="AF82" i="45"/>
  <c r="AG82" i="45" s="1"/>
  <c r="AO81" i="63"/>
  <c r="AQ81" i="63" s="1"/>
  <c r="I55" i="46" l="1"/>
  <c r="H56" i="46"/>
  <c r="I56" i="46" s="1"/>
  <c r="H56" i="47"/>
  <c r="I56" i="47" s="1"/>
  <c r="I35" i="47"/>
  <c r="D37" i="47"/>
  <c r="D56" i="47"/>
  <c r="E56" i="47" s="1"/>
  <c r="E35" i="47"/>
  <c r="E28" i="90"/>
  <c r="G28" i="90" s="1"/>
  <c r="E24" i="90"/>
  <c r="E29" i="90" l="1"/>
  <c r="G29" i="90" s="1"/>
  <c r="G24" i="90"/>
  <c r="D40" i="87"/>
  <c r="F30" i="87" l="1"/>
  <c r="F31" i="87"/>
  <c r="F18" i="87"/>
  <c r="F25" i="87"/>
  <c r="F19" i="87"/>
  <c r="F24" i="87"/>
  <c r="G50" i="87"/>
  <c r="D731" i="89" l="1"/>
  <c r="F32" i="89"/>
  <c r="D32" i="89"/>
  <c r="E32" i="89"/>
  <c r="C29" i="88" l="1"/>
  <c r="R177" i="83" l="1"/>
  <c r="R178" i="83"/>
  <c r="Q177" i="83"/>
  <c r="Q178" i="83"/>
  <c r="D179" i="83"/>
  <c r="S178" i="83" l="1"/>
  <c r="Q179" i="83"/>
  <c r="R179" i="83"/>
  <c r="S177" i="83"/>
  <c r="R182" i="83"/>
  <c r="Q182" i="83"/>
  <c r="D184" i="83"/>
  <c r="D258" i="83"/>
  <c r="R257" i="83"/>
  <c r="Q257" i="83"/>
  <c r="R256" i="83"/>
  <c r="Q256" i="83"/>
  <c r="R255" i="83"/>
  <c r="Q255" i="83"/>
  <c r="D252" i="83"/>
  <c r="R249" i="83"/>
  <c r="Q249" i="83"/>
  <c r="R245" i="83"/>
  <c r="Q245" i="83"/>
  <c r="R243" i="83"/>
  <c r="Q243" i="83"/>
  <c r="R236" i="83"/>
  <c r="Q236" i="83"/>
  <c r="R232" i="83"/>
  <c r="Q232" i="83"/>
  <c r="D231" i="83"/>
  <c r="D242" i="83" s="1"/>
  <c r="D218" i="83"/>
  <c r="R200" i="83"/>
  <c r="Q200" i="83"/>
  <c r="R197" i="83"/>
  <c r="Q197" i="83"/>
  <c r="R195" i="83"/>
  <c r="Q195" i="83"/>
  <c r="R193" i="83"/>
  <c r="Q193" i="83"/>
  <c r="D192" i="83"/>
  <c r="R191" i="83"/>
  <c r="Q191" i="83"/>
  <c r="R190" i="83"/>
  <c r="Q190" i="83"/>
  <c r="R189" i="83"/>
  <c r="Q189" i="83"/>
  <c r="R188" i="83"/>
  <c r="Q188" i="83"/>
  <c r="R187" i="83"/>
  <c r="Q187" i="83"/>
  <c r="R186" i="83"/>
  <c r="Q186" i="83"/>
  <c r="D176" i="83"/>
  <c r="R175" i="83"/>
  <c r="Q175" i="83"/>
  <c r="D173" i="83"/>
  <c r="R171" i="83"/>
  <c r="Q171" i="83"/>
  <c r="R170" i="83"/>
  <c r="Q170" i="83"/>
  <c r="R166" i="83"/>
  <c r="Q166" i="83"/>
  <c r="R164" i="83"/>
  <c r="Q164" i="83"/>
  <c r="R161" i="83"/>
  <c r="Q161" i="83"/>
  <c r="R157" i="83"/>
  <c r="Q157" i="83"/>
  <c r="R156" i="83"/>
  <c r="Q156" i="83"/>
  <c r="R154" i="83"/>
  <c r="Q154" i="83"/>
  <c r="D167" i="83"/>
  <c r="R145" i="83"/>
  <c r="Q145" i="83"/>
  <c r="D142" i="83"/>
  <c r="R101" i="83"/>
  <c r="Q101" i="83"/>
  <c r="D98" i="83"/>
  <c r="R97" i="83"/>
  <c r="Q97" i="83"/>
  <c r="D94" i="83"/>
  <c r="R90" i="83"/>
  <c r="Q90" i="83"/>
  <c r="D88" i="83"/>
  <c r="R87" i="83"/>
  <c r="Q87" i="83"/>
  <c r="R82" i="83"/>
  <c r="Q82" i="83"/>
  <c r="R81" i="83"/>
  <c r="Q81" i="83"/>
  <c r="R79" i="83"/>
  <c r="Q79" i="83"/>
  <c r="R77" i="83"/>
  <c r="Q77" i="83"/>
  <c r="R76" i="83"/>
  <c r="Q76" i="83"/>
  <c r="R75" i="83"/>
  <c r="Q75" i="83"/>
  <c r="D71" i="83"/>
  <c r="R67" i="83"/>
  <c r="Q67" i="83"/>
  <c r="D65" i="83"/>
  <c r="R63" i="83"/>
  <c r="Q63" i="83"/>
  <c r="S63" i="83" s="1"/>
  <c r="D62" i="83"/>
  <c r="R61" i="83"/>
  <c r="Q61" i="83"/>
  <c r="R60" i="83"/>
  <c r="Q60" i="83"/>
  <c r="D59" i="83"/>
  <c r="R56" i="83"/>
  <c r="Q56" i="83"/>
  <c r="D42" i="83"/>
  <c r="D52" i="83" s="1"/>
  <c r="R37" i="83"/>
  <c r="Q37" i="83"/>
  <c r="D29" i="83"/>
  <c r="R28" i="83"/>
  <c r="Q28" i="83"/>
  <c r="R23" i="83"/>
  <c r="Q23" i="83"/>
  <c r="R20" i="83"/>
  <c r="Q20" i="83"/>
  <c r="R18" i="83"/>
  <c r="Q18" i="83"/>
  <c r="D17" i="83"/>
  <c r="R15" i="83"/>
  <c r="Q15" i="83"/>
  <c r="Q13" i="83"/>
  <c r="R13" i="83"/>
  <c r="R12" i="83"/>
  <c r="Q12" i="83"/>
  <c r="D11" i="83"/>
  <c r="R9" i="83"/>
  <c r="Q9" i="83"/>
  <c r="R8" i="83"/>
  <c r="Q8" i="83"/>
  <c r="S236" i="83" l="1"/>
  <c r="S182" i="83"/>
  <c r="S97" i="83"/>
  <c r="S90" i="83"/>
  <c r="S145" i="83"/>
  <c r="S190" i="83"/>
  <c r="Q252" i="83"/>
  <c r="S232" i="83"/>
  <c r="T166" i="83"/>
  <c r="T75" i="83"/>
  <c r="T87" i="83"/>
  <c r="Q184" i="83"/>
  <c r="S179" i="83"/>
  <c r="R252" i="83"/>
  <c r="R184" i="83"/>
  <c r="Q29" i="83"/>
  <c r="T61" i="83"/>
  <c r="R71" i="83"/>
  <c r="Q88" i="83"/>
  <c r="R94" i="83"/>
  <c r="R176" i="83"/>
  <c r="S245" i="83"/>
  <c r="S255" i="83"/>
  <c r="S257" i="83"/>
  <c r="S9" i="83"/>
  <c r="Q11" i="83"/>
  <c r="R17" i="83"/>
  <c r="R29" i="83"/>
  <c r="R62" i="83"/>
  <c r="R88" i="83"/>
  <c r="Q173" i="83"/>
  <c r="T245" i="83"/>
  <c r="R258" i="83"/>
  <c r="Q62" i="83"/>
  <c r="Q65" i="83"/>
  <c r="R167" i="83"/>
  <c r="R173" i="83"/>
  <c r="Q42" i="83"/>
  <c r="R98" i="83"/>
  <c r="D66" i="83"/>
  <c r="T76" i="83"/>
  <c r="T145" i="83"/>
  <c r="Q176" i="83"/>
  <c r="T189" i="83"/>
  <c r="S249" i="83"/>
  <c r="T256" i="83"/>
  <c r="Q258" i="83"/>
  <c r="T249" i="83"/>
  <c r="T236" i="83"/>
  <c r="D253" i="83"/>
  <c r="D259" i="83" s="1"/>
  <c r="T232" i="83"/>
  <c r="S197" i="83"/>
  <c r="T171" i="83"/>
  <c r="S171" i="83"/>
  <c r="T161" i="83"/>
  <c r="T154" i="83"/>
  <c r="D110" i="83"/>
  <c r="T101" i="83"/>
  <c r="T90" i="83"/>
  <c r="S87" i="83"/>
  <c r="S75" i="83"/>
  <c r="T63" i="83"/>
  <c r="S61" i="83"/>
  <c r="S23" i="83"/>
  <c r="S20" i="83"/>
  <c r="T18" i="83"/>
  <c r="S15" i="83"/>
  <c r="S12" i="83"/>
  <c r="T9" i="83"/>
  <c r="S256" i="83"/>
  <c r="S189" i="83"/>
  <c r="S188" i="83"/>
  <c r="T187" i="83"/>
  <c r="S187" i="83"/>
  <c r="T170" i="83"/>
  <c r="T13" i="83"/>
  <c r="S8" i="83"/>
  <c r="R78" i="83"/>
  <c r="T175" i="83"/>
  <c r="T186" i="83"/>
  <c r="S186" i="83"/>
  <c r="T188" i="83"/>
  <c r="S200" i="83"/>
  <c r="T8" i="83"/>
  <c r="S13" i="83"/>
  <c r="T15" i="83"/>
  <c r="S18" i="83"/>
  <c r="T23" i="83"/>
  <c r="Q78" i="83"/>
  <c r="S81" i="83"/>
  <c r="Q98" i="83"/>
  <c r="Q142" i="83"/>
  <c r="Q151" i="83"/>
  <c r="T157" i="83"/>
  <c r="S157" i="83"/>
  <c r="T164" i="83"/>
  <c r="S175" i="83"/>
  <c r="T191" i="83"/>
  <c r="S191" i="83"/>
  <c r="R218" i="83"/>
  <c r="T257" i="83"/>
  <c r="S28" i="83"/>
  <c r="T12" i="83"/>
  <c r="T37" i="83"/>
  <c r="S37" i="83"/>
  <c r="D36" i="83"/>
  <c r="R11" i="83"/>
  <c r="Q17" i="83"/>
  <c r="T56" i="83"/>
  <c r="S56" i="83"/>
  <c r="R65" i="83"/>
  <c r="T77" i="83"/>
  <c r="S77" i="83"/>
  <c r="Q94" i="83"/>
  <c r="T195" i="83"/>
  <c r="S195" i="83"/>
  <c r="Q242" i="83"/>
  <c r="R242" i="83"/>
  <c r="T243" i="83"/>
  <c r="S243" i="83"/>
  <c r="T20" i="83"/>
  <c r="T60" i="83"/>
  <c r="S60" i="83"/>
  <c r="S67" i="83"/>
  <c r="T79" i="83"/>
  <c r="S79" i="83"/>
  <c r="T82" i="83"/>
  <c r="S82" i="83"/>
  <c r="R192" i="83"/>
  <c r="Q71" i="83"/>
  <c r="Q167" i="83"/>
  <c r="Q152" i="83"/>
  <c r="T156" i="83"/>
  <c r="S156" i="83"/>
  <c r="S193" i="83"/>
  <c r="T255" i="83"/>
  <c r="R142" i="83"/>
  <c r="S101" i="83"/>
  <c r="S161" i="83"/>
  <c r="S164" i="83"/>
  <c r="S166" i="83"/>
  <c r="S170" i="83"/>
  <c r="Q59" i="83"/>
  <c r="S76" i="83"/>
  <c r="R152" i="83"/>
  <c r="D180" i="83"/>
  <c r="Q218" i="83"/>
  <c r="Q231" i="83"/>
  <c r="R42" i="83"/>
  <c r="R59" i="83"/>
  <c r="S154" i="83"/>
  <c r="R231" i="83"/>
  <c r="S98" i="83" l="1"/>
  <c r="S29" i="83"/>
  <c r="T176" i="83"/>
  <c r="T71" i="83"/>
  <c r="R66" i="83"/>
  <c r="Q52" i="83"/>
  <c r="S184" i="83"/>
  <c r="S62" i="83"/>
  <c r="T62" i="83"/>
  <c r="S88" i="83"/>
  <c r="T88" i="83"/>
  <c r="Q66" i="83"/>
  <c r="S71" i="83"/>
  <c r="T98" i="83"/>
  <c r="T258" i="83"/>
  <c r="S258" i="83"/>
  <c r="S176" i="83"/>
  <c r="Q180" i="83"/>
  <c r="T231" i="83"/>
  <c r="S231" i="83"/>
  <c r="S252" i="83"/>
  <c r="T252" i="83"/>
  <c r="T242" i="83"/>
  <c r="S242" i="83"/>
  <c r="T42" i="83"/>
  <c r="S42" i="83"/>
  <c r="T218" i="83"/>
  <c r="S218" i="83"/>
  <c r="R180" i="83"/>
  <c r="S17" i="83"/>
  <c r="T17" i="83"/>
  <c r="T167" i="83"/>
  <c r="S167" i="83"/>
  <c r="T59" i="83"/>
  <c r="S59" i="83"/>
  <c r="T29" i="83"/>
  <c r="T152" i="83"/>
  <c r="S152" i="83"/>
  <c r="Q253" i="83"/>
  <c r="T78" i="83"/>
  <c r="S78" i="83"/>
  <c r="R110" i="83"/>
  <c r="Q192" i="83"/>
  <c r="T173" i="83"/>
  <c r="S173" i="83"/>
  <c r="S94" i="83"/>
  <c r="R52" i="83"/>
  <c r="T142" i="83"/>
  <c r="S142" i="83"/>
  <c r="S11" i="83"/>
  <c r="T11" i="83"/>
  <c r="Q110" i="83"/>
  <c r="T65" i="83"/>
  <c r="S65" i="83"/>
  <c r="S66" i="83" l="1"/>
  <c r="T66" i="83"/>
  <c r="Q259" i="83"/>
  <c r="R253" i="83"/>
  <c r="Q168" i="83"/>
  <c r="S192" i="83"/>
  <c r="Q36" i="83"/>
  <c r="T52" i="83"/>
  <c r="S52" i="83"/>
  <c r="T192" i="83"/>
  <c r="T110" i="83"/>
  <c r="S110" i="83"/>
  <c r="T180" i="83"/>
  <c r="S180" i="83"/>
  <c r="R36" i="83"/>
  <c r="Q185" i="83" l="1"/>
  <c r="S253" i="83"/>
  <c r="S259" i="83" s="1"/>
  <c r="T253" i="83"/>
  <c r="R259" i="83"/>
  <c r="T259" i="83" s="1"/>
  <c r="T36" i="83"/>
  <c r="S36" i="83"/>
  <c r="I25" i="82" l="1"/>
  <c r="I24" i="82"/>
  <c r="I22" i="82"/>
  <c r="J22" i="82" s="1"/>
  <c r="I20" i="82"/>
  <c r="I19" i="82"/>
  <c r="I18" i="82"/>
  <c r="I17" i="82"/>
  <c r="I16" i="82"/>
  <c r="I15" i="82"/>
  <c r="I14" i="82"/>
  <c r="D12" i="82"/>
  <c r="C12" i="82"/>
  <c r="I11" i="82"/>
  <c r="J11" i="82" s="1"/>
  <c r="I10" i="82"/>
  <c r="J10" i="82" s="1"/>
  <c r="D9" i="82"/>
  <c r="C9" i="82"/>
  <c r="I8" i="82"/>
  <c r="J8" i="82" s="1"/>
  <c r="I7" i="82"/>
  <c r="J7" i="82" s="1"/>
  <c r="D48" i="84"/>
  <c r="C48" i="84"/>
  <c r="J41" i="84"/>
  <c r="J39" i="84"/>
  <c r="D38" i="84"/>
  <c r="C38" i="84"/>
  <c r="J37" i="84"/>
  <c r="J35" i="84"/>
  <c r="J34" i="84"/>
  <c r="I29" i="84"/>
  <c r="J29" i="84" s="1"/>
  <c r="I28" i="84"/>
  <c r="J28" i="84" s="1"/>
  <c r="D27" i="84"/>
  <c r="C27" i="84"/>
  <c r="I26" i="84"/>
  <c r="J26" i="84" s="1"/>
  <c r="I25" i="84"/>
  <c r="J25" i="84" s="1"/>
  <c r="I24" i="84"/>
  <c r="J24" i="84" s="1"/>
  <c r="D23" i="84"/>
  <c r="C23" i="84"/>
  <c r="I22" i="84"/>
  <c r="J22" i="84" s="1"/>
  <c r="I21" i="84"/>
  <c r="J21" i="84" s="1"/>
  <c r="I20" i="84"/>
  <c r="J20" i="84" s="1"/>
  <c r="I19" i="84"/>
  <c r="J19" i="84" s="1"/>
  <c r="D18" i="84"/>
  <c r="C18" i="84"/>
  <c r="I17" i="84"/>
  <c r="J17" i="84" s="1"/>
  <c r="J16" i="84"/>
  <c r="I15" i="84"/>
  <c r="J15" i="84" s="1"/>
  <c r="I14" i="84"/>
  <c r="J14" i="84" s="1"/>
  <c r="D10" i="84"/>
  <c r="C10" i="84"/>
  <c r="I8" i="84"/>
  <c r="J8" i="84" s="1"/>
  <c r="J7" i="84"/>
  <c r="G61" i="87"/>
  <c r="E61" i="87"/>
  <c r="D61" i="87"/>
  <c r="F60" i="87"/>
  <c r="F59" i="87"/>
  <c r="F58" i="87"/>
  <c r="F57" i="87"/>
  <c r="F56" i="87"/>
  <c r="F55" i="87"/>
  <c r="G54" i="87"/>
  <c r="E54" i="87"/>
  <c r="D54" i="87"/>
  <c r="E50" i="87"/>
  <c r="D50" i="87"/>
  <c r="F49" i="87"/>
  <c r="F48" i="87"/>
  <c r="F47" i="87"/>
  <c r="F46" i="87"/>
  <c r="F45" i="87"/>
  <c r="F44" i="87"/>
  <c r="F43" i="87"/>
  <c r="F42" i="87"/>
  <c r="F41" i="87"/>
  <c r="G40" i="87"/>
  <c r="E40" i="87"/>
  <c r="F39" i="87"/>
  <c r="F38" i="87"/>
  <c r="F37" i="87"/>
  <c r="F36" i="87"/>
  <c r="F35" i="87"/>
  <c r="F34" i="87"/>
  <c r="F33" i="87"/>
  <c r="F29" i="87"/>
  <c r="F28" i="87"/>
  <c r="F27" i="87"/>
  <c r="F26" i="87"/>
  <c r="F23" i="87"/>
  <c r="F22" i="87"/>
  <c r="F21" i="87"/>
  <c r="F20" i="87"/>
  <c r="F17" i="87"/>
  <c r="F16" i="87"/>
  <c r="G15" i="87"/>
  <c r="E15" i="87"/>
  <c r="D15" i="87"/>
  <c r="F14" i="87"/>
  <c r="F13" i="87"/>
  <c r="F12" i="87"/>
  <c r="F11" i="87"/>
  <c r="F10" i="87"/>
  <c r="D13" i="82" l="1"/>
  <c r="D21" i="82" s="1"/>
  <c r="D23" i="82" s="1"/>
  <c r="I9" i="82"/>
  <c r="I12" i="82"/>
  <c r="J12" i="82"/>
  <c r="C13" i="82"/>
  <c r="C21" i="82" s="1"/>
  <c r="C23" i="82" s="1"/>
  <c r="C49" i="84"/>
  <c r="J9" i="82"/>
  <c r="D49" i="84"/>
  <c r="F40" i="87"/>
  <c r="F50" i="87"/>
  <c r="I10" i="84"/>
  <c r="J10" i="84" s="1"/>
  <c r="I48" i="84"/>
  <c r="J48" i="84" s="1"/>
  <c r="D30" i="84"/>
  <c r="I27" i="84"/>
  <c r="J27" i="84" s="1"/>
  <c r="C30" i="84"/>
  <c r="I23" i="84"/>
  <c r="J23" i="84" s="1"/>
  <c r="F15" i="87"/>
  <c r="I38" i="84"/>
  <c r="J38" i="84" s="1"/>
  <c r="I18" i="84"/>
  <c r="J18" i="84" s="1"/>
  <c r="F54" i="87"/>
  <c r="F61" i="87"/>
  <c r="D50" i="84" l="1"/>
  <c r="J13" i="82"/>
  <c r="J21" i="82" s="1"/>
  <c r="J23" i="82" s="1"/>
  <c r="C50" i="84"/>
  <c r="I23" i="82"/>
  <c r="I21" i="82"/>
  <c r="I49" i="84"/>
  <c r="J49" i="84" s="1"/>
  <c r="I13" i="82"/>
  <c r="I30" i="84"/>
  <c r="J30" i="84" s="1"/>
  <c r="I50" i="84" l="1"/>
  <c r="J50" i="84" s="1"/>
  <c r="D30" i="54" l="1"/>
  <c r="C30" i="54"/>
  <c r="D20" i="54"/>
  <c r="C20" i="54"/>
  <c r="D32" i="54" l="1"/>
  <c r="C32" i="54"/>
  <c r="E731" i="89" l="1"/>
  <c r="F731" i="89"/>
  <c r="D988" i="89" l="1"/>
  <c r="F988" i="89"/>
  <c r="E988" i="89"/>
  <c r="D20" i="85"/>
  <c r="D29" i="88"/>
  <c r="D21" i="85" l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I77" i="67" l="1"/>
  <c r="L78" i="67" s="1"/>
  <c r="I73" i="67"/>
  <c r="I71" i="67"/>
  <c r="E71" i="67"/>
  <c r="I67" i="67"/>
  <c r="E67" i="67"/>
  <c r="I64" i="67"/>
  <c r="I63" i="67"/>
  <c r="I60" i="67"/>
  <c r="E60" i="67"/>
  <c r="I59" i="67"/>
  <c r="I58" i="67"/>
  <c r="E57" i="67"/>
  <c r="I56" i="67"/>
  <c r="E56" i="67"/>
  <c r="E52" i="67"/>
  <c r="I45" i="67"/>
  <c r="I44" i="67"/>
  <c r="I42" i="67"/>
  <c r="E42" i="67"/>
  <c r="Q41" i="67"/>
  <c r="R41" i="67" s="1"/>
  <c r="I40" i="67"/>
  <c r="E40" i="67"/>
  <c r="I39" i="67"/>
  <c r="E39" i="67"/>
  <c r="I31" i="67"/>
  <c r="I33" i="67" s="1"/>
  <c r="E31" i="67"/>
  <c r="E33" i="67" s="1"/>
  <c r="I30" i="67"/>
  <c r="I25" i="67"/>
  <c r="I27" i="67" s="1"/>
  <c r="E25" i="67"/>
  <c r="E27" i="67" s="1"/>
  <c r="I24" i="67"/>
  <c r="I21" i="67"/>
  <c r="I18" i="67"/>
  <c r="I15" i="67"/>
  <c r="E11" i="67"/>
  <c r="F82" i="67" l="1"/>
  <c r="L36" i="67"/>
  <c r="L46" i="67"/>
  <c r="L74" i="67"/>
  <c r="E82" i="67"/>
  <c r="M41" i="67"/>
  <c r="L82" i="67" l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T95" i="68" s="1"/>
  <c r="P94" i="68"/>
  <c r="T94" i="68" s="1"/>
  <c r="L98" i="68"/>
  <c r="S94" i="68"/>
  <c r="O98" i="68"/>
  <c r="P36" i="68"/>
  <c r="S36" i="68"/>
  <c r="S88" i="68"/>
  <c r="S12" i="68"/>
  <c r="T12" i="68" s="1"/>
  <c r="O36" i="68"/>
  <c r="D103" i="68"/>
  <c r="Q101" i="68"/>
  <c r="Q103" i="68" s="1"/>
  <c r="T89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T98" i="68" l="1"/>
  <c r="T101" i="68" s="1"/>
  <c r="T103" i="68" s="1"/>
  <c r="P98" i="68"/>
  <c r="S98" i="68"/>
  <c r="S101" i="68" s="1"/>
  <c r="S103" i="68" s="1"/>
  <c r="O101" i="68"/>
  <c r="L101" i="68"/>
  <c r="L103" i="68" s="1"/>
  <c r="P101" i="68" l="1"/>
  <c r="P103" i="68" s="1"/>
  <c r="D29" i="24"/>
  <c r="E29" i="24" s="1"/>
  <c r="F29" i="24" s="1"/>
  <c r="G29" i="24" s="1"/>
  <c r="H29" i="24" s="1"/>
  <c r="I29" i="24" s="1"/>
  <c r="J29" i="24" s="1"/>
  <c r="K29" i="24" s="1"/>
  <c r="L29" i="24" s="1"/>
  <c r="M29" i="24" s="1"/>
  <c r="N29" i="24" s="1"/>
  <c r="D30" i="24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E12" i="18" l="1"/>
  <c r="F17" i="18"/>
  <c r="H41" i="65" l="1"/>
  <c r="G41" i="65"/>
  <c r="F41" i="65"/>
  <c r="F29" i="13"/>
  <c r="E30" i="13"/>
  <c r="K30" i="13" s="1"/>
  <c r="E29" i="13"/>
  <c r="E28" i="13"/>
  <c r="K28" i="13" s="1"/>
  <c r="E11" i="13"/>
  <c r="K11" i="13" s="1"/>
  <c r="E14" i="18"/>
  <c r="E17" i="18" s="1"/>
  <c r="F13" i="18"/>
  <c r="G13" i="18" s="1"/>
  <c r="K79" i="13"/>
  <c r="K78" i="13"/>
  <c r="D80" i="13"/>
  <c r="K76" i="13"/>
  <c r="K77" i="13"/>
  <c r="K24" i="13"/>
  <c r="H23" i="13"/>
  <c r="K23" i="13" s="1"/>
  <c r="G22" i="13"/>
  <c r="K22" i="13" s="1"/>
  <c r="G19" i="13"/>
  <c r="K19" i="13" s="1"/>
  <c r="I40" i="13"/>
  <c r="J40" i="13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71" i="56"/>
  <c r="H71" i="56"/>
  <c r="G71" i="56"/>
  <c r="F71" i="56"/>
  <c r="E71" i="56"/>
  <c r="O12" i="24"/>
  <c r="O13" i="24"/>
  <c r="O18" i="24"/>
  <c r="O20" i="24"/>
  <c r="G12" i="18"/>
  <c r="C40" i="13"/>
  <c r="D40" i="13"/>
  <c r="K75" i="13"/>
  <c r="R75" i="13"/>
  <c r="C80" i="13"/>
  <c r="E80" i="13"/>
  <c r="F80" i="13"/>
  <c r="G80" i="13"/>
  <c r="H80" i="13"/>
  <c r="L80" i="13"/>
  <c r="M80" i="13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K29" i="13" l="1"/>
  <c r="G14" i="18"/>
  <c r="G17" i="18" s="1"/>
  <c r="K80" i="13"/>
  <c r="R80" i="13"/>
  <c r="H21" i="13"/>
  <c r="H40" i="13" s="1"/>
  <c r="G21" i="13"/>
  <c r="F26" i="13"/>
  <c r="F40" i="13" s="1"/>
  <c r="E26" i="13"/>
  <c r="O41" i="24" l="1"/>
  <c r="C41" i="24" s="1"/>
  <c r="O29" i="24"/>
  <c r="K21" i="13"/>
  <c r="O21" i="24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G40" i="13"/>
  <c r="E40" i="13"/>
  <c r="K26" i="13"/>
  <c r="O37" i="24" l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C42" i="24"/>
  <c r="D41" i="24"/>
  <c r="O27" i="24"/>
  <c r="C27" i="24" s="1"/>
  <c r="D27" i="24" s="1"/>
  <c r="E27" i="24" s="1"/>
  <c r="O15" i="24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K40" i="13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41" i="24" l="1"/>
  <c r="D42" i="24"/>
  <c r="O35" i="24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F27" i="24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O9" i="24"/>
  <c r="C9" i="24" s="1"/>
  <c r="D9" i="24" s="1"/>
  <c r="F41" i="24" l="1"/>
  <c r="E42" i="24"/>
  <c r="O38" i="24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E33" i="24"/>
  <c r="D33" i="24"/>
  <c r="G27" i="24"/>
  <c r="F33" i="24"/>
  <c r="E9" i="24"/>
  <c r="C33" i="24"/>
  <c r="O10" i="24"/>
  <c r="G41" i="24" l="1"/>
  <c r="F42" i="24"/>
  <c r="O34" i="24"/>
  <c r="O40" i="24" s="1"/>
  <c r="H27" i="24"/>
  <c r="G33" i="24"/>
  <c r="F9" i="24"/>
  <c r="C10" i="24"/>
  <c r="D10" i="24" s="1"/>
  <c r="O14" i="24"/>
  <c r="C34" i="24" l="1"/>
  <c r="D34" i="24" s="1"/>
  <c r="E34" i="24" s="1"/>
  <c r="G42" i="24"/>
  <c r="H41" i="24"/>
  <c r="E10" i="24"/>
  <c r="D14" i="24"/>
  <c r="I27" i="24"/>
  <c r="H33" i="24"/>
  <c r="G9" i="24"/>
  <c r="C14" i="24"/>
  <c r="I41" i="24" l="1"/>
  <c r="H42" i="24"/>
  <c r="C40" i="24"/>
  <c r="C43" i="24" s="1"/>
  <c r="D40" i="24"/>
  <c r="D43" i="24" s="1"/>
  <c r="F34" i="24"/>
  <c r="E40" i="24"/>
  <c r="E43" i="24" s="1"/>
  <c r="F10" i="24"/>
  <c r="E14" i="24"/>
  <c r="J27" i="24"/>
  <c r="I33" i="24"/>
  <c r="H9" i="24"/>
  <c r="I42" i="24" l="1"/>
  <c r="J41" i="24"/>
  <c r="G34" i="24"/>
  <c r="F40" i="24"/>
  <c r="F43" i="24" s="1"/>
  <c r="G10" i="24"/>
  <c r="F14" i="24"/>
  <c r="K27" i="24"/>
  <c r="J33" i="24"/>
  <c r="I9" i="24"/>
  <c r="J42" i="24" l="1"/>
  <c r="K41" i="24"/>
  <c r="H34" i="24"/>
  <c r="G40" i="24"/>
  <c r="G43" i="24" s="1"/>
  <c r="H10" i="24"/>
  <c r="G14" i="24"/>
  <c r="L27" i="24"/>
  <c r="K33" i="24"/>
  <c r="J9" i="24"/>
  <c r="L41" i="24" l="1"/>
  <c r="K42" i="24"/>
  <c r="O30" i="24"/>
  <c r="O33" i="24" s="1"/>
  <c r="O43" i="24" s="1"/>
  <c r="I34" i="24"/>
  <c r="H40" i="24"/>
  <c r="H43" i="24" s="1"/>
  <c r="I10" i="24"/>
  <c r="H14" i="24"/>
  <c r="M27" i="24"/>
  <c r="L33" i="24"/>
  <c r="K9" i="24"/>
  <c r="M41" i="24" l="1"/>
  <c r="L42" i="24"/>
  <c r="J34" i="24"/>
  <c r="I40" i="24"/>
  <c r="I43" i="24" s="1"/>
  <c r="J10" i="24"/>
  <c r="I14" i="24"/>
  <c r="N27" i="24"/>
  <c r="N33" i="24" s="1"/>
  <c r="M33" i="24"/>
  <c r="L9" i="24"/>
  <c r="N41" i="24" l="1"/>
  <c r="N42" i="24" s="1"/>
  <c r="M42" i="24"/>
  <c r="K34" i="24"/>
  <c r="J40" i="24"/>
  <c r="J43" i="24" s="1"/>
  <c r="K10" i="24"/>
  <c r="J14" i="24"/>
  <c r="M9" i="24"/>
  <c r="O42" i="24" l="1"/>
  <c r="L34" i="24"/>
  <c r="K40" i="24"/>
  <c r="K43" i="24" s="1"/>
  <c r="L10" i="24"/>
  <c r="K14" i="24"/>
  <c r="N9" i="24"/>
  <c r="M34" i="24" l="1"/>
  <c r="L40" i="24"/>
  <c r="L43" i="24" s="1"/>
  <c r="M10" i="24"/>
  <c r="L14" i="24"/>
  <c r="N34" i="24" l="1"/>
  <c r="N40" i="24" s="1"/>
  <c r="N43" i="24" s="1"/>
  <c r="M40" i="24"/>
  <c r="M43" i="24" s="1"/>
  <c r="N10" i="24"/>
  <c r="N14" i="24" s="1"/>
  <c r="M14" i="24"/>
  <c r="O17" i="24"/>
  <c r="O19" i="24" s="1"/>
  <c r="O22" i="24" s="1"/>
  <c r="C17" i="24" l="1"/>
  <c r="D17" i="24" l="1"/>
  <c r="C19" i="24"/>
  <c r="C22" i="24" s="1"/>
  <c r="E17" i="24" l="1"/>
  <c r="D19" i="24"/>
  <c r="D22" i="24" s="1"/>
  <c r="F17" i="24" l="1"/>
  <c r="E19" i="24"/>
  <c r="E22" i="24" s="1"/>
  <c r="G17" i="24" l="1"/>
  <c r="F19" i="24"/>
  <c r="F22" i="24" s="1"/>
  <c r="H17" i="24" l="1"/>
  <c r="G19" i="24"/>
  <c r="G22" i="24" s="1"/>
  <c r="I17" i="24" l="1"/>
  <c r="H19" i="24"/>
  <c r="H22" i="24" s="1"/>
  <c r="J17" i="24" l="1"/>
  <c r="I19" i="24"/>
  <c r="I22" i="24" s="1"/>
  <c r="J19" i="24" l="1"/>
  <c r="J22" i="24" s="1"/>
  <c r="K17" i="24"/>
  <c r="K19" i="24" l="1"/>
  <c r="K22" i="24" s="1"/>
  <c r="L17" i="24"/>
  <c r="M17" i="24" l="1"/>
  <c r="L19" i="24"/>
  <c r="L22" i="24" s="1"/>
  <c r="M19" i="24" l="1"/>
  <c r="M22" i="24" s="1"/>
  <c r="N17" i="24"/>
  <c r="N19" i="24" s="1"/>
  <c r="N22" i="24" s="1"/>
  <c r="D151" i="83"/>
  <c r="R151" i="83" s="1"/>
  <c r="S151" i="83" l="1"/>
  <c r="T151" i="83"/>
  <c r="D168" i="83"/>
  <c r="R168" i="83" l="1"/>
  <c r="D185" i="83"/>
  <c r="R185" i="83" l="1"/>
  <c r="T185" i="83" s="1"/>
  <c r="S168" i="83"/>
  <c r="S185" i="83" s="1"/>
  <c r="T168" i="8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52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<sst xmlns="http://schemas.openxmlformats.org/spreadsheetml/2006/main" count="8257" uniqueCount="3184">
  <si>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</si>
  <si>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</si>
  <si>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</si>
  <si>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</si>
  <si>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</si>
  <si>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</si>
  <si>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</si>
  <si>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</si>
  <si>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</si>
  <si>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</si>
  <si>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</si>
  <si>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</si>
  <si>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</si>
  <si>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</si>
  <si>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</si>
  <si>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</si>
  <si>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</si>
  <si>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</si>
  <si>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</si>
  <si>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</si>
  <si>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</si>
  <si>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</si>
  <si>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</si>
  <si>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</si>
  <si>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</si>
  <si>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</si>
  <si>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</si>
  <si>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</si>
  <si>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</si>
  <si>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</si>
  <si>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</si>
  <si>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</si>
  <si>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</si>
  <si>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</si>
  <si>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</si>
  <si>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</si>
  <si>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</si>
  <si>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</si>
  <si>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</si>
  <si>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</si>
  <si>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</si>
  <si>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</si>
  <si>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</si>
  <si>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</si>
  <si>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</si>
  <si>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</si>
  <si>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</si>
  <si>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</si>
  <si>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</si>
  <si>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</si>
  <si>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</si>
  <si>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</si>
  <si>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</si>
  <si>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</si>
  <si>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</si>
  <si>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</si>
  <si>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</si>
  <si>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</si>
  <si>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</si>
  <si>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</si>
  <si>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</si>
  <si>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</si>
  <si>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</si>
  <si>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</si>
  <si>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</si>
  <si>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</si>
  <si>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</si>
  <si>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</si>
  <si>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</si>
  <si>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</si>
  <si>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</si>
  <si>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</si>
  <si>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</si>
  <si>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</si>
  <si>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</si>
  <si>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</si>
  <si>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</si>
  <si>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</si>
  <si>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</si>
  <si>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</si>
  <si>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</si>
  <si>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</si>
  <si>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</si>
  <si>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</si>
  <si>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</si>
  <si>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</si>
  <si>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</si>
  <si>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</si>
  <si>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</si>
  <si>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</si>
  <si>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</si>
  <si>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</si>
  <si>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</si>
  <si>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</si>
  <si>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Lakásépítési kölcsön visszatérülés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</si>
  <si>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</si>
  <si>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</si>
  <si>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</si>
  <si>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</si>
  <si>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</si>
  <si>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</si>
  <si>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</si>
  <si>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</si>
  <si>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</si>
  <si>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</si>
  <si>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</si>
  <si>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</si>
  <si>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</si>
  <si>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</si>
  <si>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</si>
  <si>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</si>
  <si>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</si>
  <si>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</si>
  <si>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</si>
  <si>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</si>
  <si>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</si>
  <si>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</si>
  <si>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</si>
  <si>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</si>
  <si>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</si>
  <si>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</si>
  <si>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</si>
  <si>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</si>
  <si>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</si>
  <si>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</si>
  <si>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</si>
  <si>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</si>
  <si>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</si>
  <si>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</si>
  <si>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</si>
  <si>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</si>
  <si>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</si>
  <si>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</si>
  <si>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</si>
  <si>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</si>
  <si>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</si>
  <si>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</si>
  <si>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</si>
  <si>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</si>
  <si>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</si>
  <si>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</si>
  <si>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</si>
  <si>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</si>
  <si>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</si>
  <si>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</si>
  <si>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</si>
  <si>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</si>
  <si>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</si>
  <si>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</si>
  <si>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</si>
  <si>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</si>
  <si>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</si>
  <si>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</si>
  <si>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</si>
  <si>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</si>
  <si>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</si>
  <si>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</si>
  <si>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</si>
  <si>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</si>
  <si>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</si>
  <si>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</si>
  <si>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</si>
  <si>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</si>
  <si>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</si>
  <si>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</si>
  <si>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</si>
  <si>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</si>
  <si>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</si>
  <si>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</si>
  <si>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</si>
  <si>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</si>
  <si>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</si>
  <si>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</si>
  <si>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</si>
  <si>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</si>
  <si>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</si>
  <si>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</si>
  <si>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</si>
  <si>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</si>
  <si>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</si>
  <si>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</si>
  <si>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</si>
  <si>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</si>
  <si>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</si>
  <si>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</si>
  <si>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</si>
  <si>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</si>
  <si>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</si>
  <si>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</si>
  <si>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</si>
  <si>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</si>
  <si>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</si>
  <si>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</si>
  <si>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</si>
  <si>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</si>
  <si>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</si>
  <si>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</si>
  <si>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</si>
  <si>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</si>
  <si>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</si>
  <si>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</si>
  <si>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</si>
  <si>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</si>
  <si>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</si>
  <si>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</si>
  <si>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</si>
  <si>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</si>
  <si>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</si>
  <si>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</si>
  <si>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</si>
  <si>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</si>
  <si>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</si>
  <si>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</si>
  <si>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</si>
  <si>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</si>
  <si>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</si>
  <si>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</si>
  <si>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</si>
  <si>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</si>
  <si>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</si>
  <si>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</si>
  <si>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</si>
  <si>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</si>
  <si>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</si>
  <si>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</si>
  <si>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</si>
  <si>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</si>
  <si>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</si>
  <si>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</si>
  <si>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</si>
  <si>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</si>
  <si>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</si>
  <si>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</si>
  <si>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</si>
  <si>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</si>
  <si>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</si>
  <si>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</si>
  <si>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</si>
  <si>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</si>
  <si>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</si>
  <si>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</si>
  <si>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</si>
  <si>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</si>
  <si>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</si>
  <si>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</si>
  <si>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</si>
  <si>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</si>
  <si>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</si>
  <si>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</si>
  <si>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</si>
  <si>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</si>
  <si>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</si>
  <si>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</si>
  <si>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</si>
  <si>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</si>
  <si>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</si>
  <si>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</si>
  <si>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</si>
  <si>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</si>
  <si>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</si>
  <si>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</si>
  <si>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</si>
  <si>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</si>
  <si>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</si>
  <si>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</si>
  <si>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</si>
  <si>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</si>
  <si>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</si>
  <si>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</si>
  <si>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</si>
  <si>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</si>
  <si>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</si>
  <si>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</si>
  <si>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</si>
  <si>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</si>
  <si>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22.300 Ft/ha</t>
  </si>
  <si>
    <t>320.000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</si>
  <si>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</si>
  <si>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</si>
  <si>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</si>
  <si>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</si>
  <si>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</si>
  <si>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</si>
  <si>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</si>
  <si>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</si>
  <si>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</si>
  <si>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</si>
  <si>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</si>
  <si>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</si>
  <si>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</si>
  <si>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</si>
  <si>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</si>
  <si>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</si>
  <si>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</si>
  <si>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</si>
  <si>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</si>
  <si>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</si>
  <si>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</si>
  <si>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</si>
  <si>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</si>
  <si>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</si>
  <si>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</si>
  <si>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</si>
  <si>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</si>
  <si>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</si>
  <si>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</si>
  <si>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</si>
  <si>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</si>
  <si>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</si>
  <si>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</si>
  <si>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</si>
  <si>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</si>
  <si>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</si>
  <si>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</si>
  <si>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</si>
  <si>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</si>
  <si>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</si>
  <si>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</si>
  <si>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</si>
  <si>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</si>
  <si>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</si>
  <si>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</si>
  <si>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</si>
  <si>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</si>
  <si>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</si>
  <si>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</si>
  <si>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</si>
  <si>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</si>
  <si>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</si>
  <si>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</si>
  <si>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</si>
  <si>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</si>
  <si>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</si>
  <si>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</si>
  <si>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</si>
  <si>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</si>
  <si>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</si>
  <si>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</si>
  <si>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</si>
  <si>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</si>
  <si>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</si>
  <si>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</si>
  <si>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</si>
  <si>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</si>
  <si>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</si>
  <si>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</si>
  <si>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</si>
  <si>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</si>
  <si>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</si>
  <si>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</si>
  <si>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</si>
  <si>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</si>
  <si>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</si>
  <si>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</si>
  <si>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</si>
  <si>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</si>
  <si>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</si>
  <si>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</si>
  <si>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</si>
  <si>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</si>
  <si>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</si>
  <si>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</si>
  <si>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</si>
  <si>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</si>
  <si>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</si>
  <si>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</si>
  <si>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</si>
  <si>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</si>
  <si>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</si>
  <si>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</si>
  <si>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</si>
  <si>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</si>
  <si>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</si>
  <si>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</si>
  <si>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</si>
  <si>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</si>
  <si>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</si>
  <si>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</si>
  <si>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</si>
  <si>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</si>
  <si>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</si>
  <si>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</si>
  <si>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</si>
  <si>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</si>
  <si>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</si>
  <si>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</si>
  <si>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</si>
  <si>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</si>
  <si>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</si>
  <si>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</si>
  <si>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</si>
  <si>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</si>
  <si>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</si>
  <si>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</si>
  <si>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</si>
  <si>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</si>
  <si>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</si>
  <si>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</si>
  <si>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</si>
  <si>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</si>
  <si>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</si>
  <si>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</si>
  <si>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</si>
  <si>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</si>
  <si>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</si>
  <si>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</si>
  <si>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</si>
  <si>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</si>
  <si>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</si>
  <si>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</si>
  <si>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</si>
  <si>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</si>
  <si>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</si>
  <si>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</si>
  <si>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</si>
  <si>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</si>
  <si>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</si>
  <si>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</si>
  <si>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</si>
  <si>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</si>
  <si>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</si>
  <si>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</si>
  <si>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</si>
  <si>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</si>
  <si>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</si>
  <si>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</si>
  <si>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</si>
  <si>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</si>
  <si>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</si>
  <si>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</si>
  <si>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</si>
  <si>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</si>
  <si>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</si>
  <si>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</si>
  <si>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</si>
  <si>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</si>
  <si>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</si>
  <si>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</si>
  <si>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</si>
  <si>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</si>
  <si>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</si>
  <si>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</si>
  <si>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</si>
  <si>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</si>
  <si>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</si>
  <si>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</si>
  <si>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</si>
  <si>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</si>
  <si>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</si>
  <si>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</si>
  <si>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</si>
  <si>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</si>
  <si>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</si>
  <si>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</si>
  <si>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</si>
  <si>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</si>
  <si>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</si>
  <si>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</si>
  <si>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</si>
  <si>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</si>
  <si>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</si>
  <si>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</si>
  <si>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</si>
  <si>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</si>
  <si>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</si>
  <si>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</si>
  <si>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</si>
  <si>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</si>
  <si>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</si>
  <si>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</si>
  <si>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</si>
  <si>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</si>
  <si>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</si>
  <si>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</si>
  <si>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</si>
  <si>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</si>
  <si>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</si>
  <si>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</si>
  <si>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</si>
  <si>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</si>
  <si>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</si>
  <si>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</si>
  <si>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</si>
  <si>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</si>
  <si>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</si>
  <si>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</si>
  <si>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</si>
  <si>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</si>
  <si>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</si>
  <si>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</si>
  <si>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</si>
  <si>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</si>
  <si>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</si>
  <si>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</si>
  <si>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</si>
  <si>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</si>
  <si>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</si>
  <si>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</si>
  <si>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</si>
  <si>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</si>
  <si>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</si>
  <si>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</si>
  <si>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</si>
  <si>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</si>
  <si>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</si>
  <si>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</si>
  <si>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</si>
  <si>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</si>
  <si>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</si>
  <si>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</si>
  <si>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</si>
  <si>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</si>
  <si>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</si>
  <si>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</si>
  <si>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</si>
  <si>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</si>
  <si>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</si>
  <si>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</si>
  <si>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</si>
  <si>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</si>
  <si>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</si>
  <si>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</si>
  <si>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</si>
  <si>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</si>
  <si>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</si>
  <si>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</si>
  <si>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</si>
  <si>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</si>
  <si>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</si>
  <si>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</si>
  <si>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</si>
  <si>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</si>
  <si>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</si>
  <si>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</si>
  <si>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</si>
  <si>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</si>
  <si>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</si>
  <si>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</si>
  <si>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</si>
  <si>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</si>
  <si>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</si>
  <si>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</si>
  <si>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</si>
  <si>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</si>
  <si>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</si>
  <si>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</si>
  <si>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</si>
  <si>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</si>
  <si>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</si>
  <si>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</si>
  <si>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</si>
  <si>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</si>
  <si>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</si>
  <si>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</si>
  <si>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</si>
  <si>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</si>
  <si>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</si>
  <si>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</si>
  <si>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</si>
  <si>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</si>
  <si>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</si>
  <si>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</si>
  <si>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</si>
  <si>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</si>
  <si>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</si>
  <si>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</si>
  <si>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</si>
  <si>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</si>
  <si>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</si>
  <si>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</si>
  <si>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</si>
  <si>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</si>
  <si>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</si>
  <si>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</si>
  <si>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</si>
  <si>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</si>
  <si>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</si>
  <si>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</si>
  <si>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</si>
  <si>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</si>
  <si>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</si>
  <si>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</si>
  <si>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</si>
  <si>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</si>
  <si>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</si>
  <si>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</si>
  <si>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</si>
  <si>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</si>
  <si>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</si>
  <si>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</si>
  <si>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</si>
  <si>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</si>
  <si>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</si>
  <si>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</si>
  <si>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</si>
  <si>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</si>
  <si>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</si>
  <si>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</si>
  <si>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</si>
  <si>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</si>
  <si>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</si>
  <si>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</si>
  <si>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</si>
  <si>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</si>
  <si>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</si>
  <si>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</si>
  <si>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</si>
  <si>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</si>
  <si>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</si>
  <si>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</si>
  <si>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</si>
  <si>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</si>
  <si>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</si>
  <si>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</si>
  <si>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</si>
  <si>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</si>
  <si>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</si>
  <si>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</si>
  <si>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</si>
  <si>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</si>
  <si>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</si>
  <si>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</si>
  <si>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</si>
  <si>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</si>
  <si>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</si>
  <si>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</si>
  <si>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</si>
  <si>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</si>
  <si>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</si>
  <si>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</si>
  <si>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</si>
  <si>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</si>
  <si>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</si>
  <si>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</si>
  <si>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</si>
  <si>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</si>
  <si>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</si>
  <si>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</si>
  <si>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</si>
  <si>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</si>
  <si>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</si>
  <si>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</si>
  <si>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</si>
  <si>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</si>
  <si>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</si>
  <si>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</si>
  <si>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</si>
  <si>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</si>
  <si>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</si>
  <si>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</si>
  <si>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</si>
  <si>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</si>
  <si>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</si>
  <si>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</si>
  <si>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</si>
  <si>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</si>
  <si>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</si>
  <si>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</si>
  <si>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</si>
  <si>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</si>
  <si>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</si>
  <si>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</si>
  <si>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</si>
  <si>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</si>
  <si>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</si>
  <si>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</si>
  <si>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</si>
  <si>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</si>
  <si>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</si>
  <si>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</si>
  <si>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</si>
  <si>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</si>
  <si>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</si>
  <si>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</si>
  <si>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</si>
  <si>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</si>
  <si>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</si>
  <si>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</si>
  <si>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</si>
  <si>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</si>
  <si>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</si>
  <si>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</si>
  <si>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</si>
  <si>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</si>
  <si>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</si>
  <si>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</si>
  <si>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</si>
  <si>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</si>
  <si>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</si>
  <si>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KGO/263-4/2014</t>
  </si>
  <si>
    <t>GAMESZ Hévíz - Kormányablak takarítása</t>
  </si>
  <si>
    <t>dr Gelencsér Anita - Parkolási Iroda bírságbehajtás</t>
  </si>
  <si>
    <t>VFO/31-138/2015</t>
  </si>
  <si>
    <t>Vagyonvill Keszthely - jelzőrendszer jelzéseinek fogadása d.központban (ROMKERT)</t>
  </si>
  <si>
    <t>KGO/153-8/2015</t>
  </si>
  <si>
    <t>KGO/201-9/2015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</si>
  <si>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</si>
  <si>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</si>
  <si>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</si>
  <si>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</si>
  <si>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</si>
  <si>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</si>
  <si>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</si>
  <si>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</si>
  <si>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</si>
  <si>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</si>
  <si>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</si>
  <si>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</si>
  <si>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</si>
  <si>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</si>
  <si>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</si>
  <si>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</si>
  <si>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</si>
  <si>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</si>
  <si>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</si>
  <si>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</si>
  <si>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</si>
  <si>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</si>
  <si>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</si>
  <si>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</si>
  <si>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</si>
  <si>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</si>
  <si>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</si>
  <si>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</si>
  <si>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</si>
  <si>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</si>
  <si>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</si>
  <si>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</si>
  <si>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</si>
  <si>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</si>
  <si>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</si>
  <si>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</si>
  <si>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</si>
  <si>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</si>
  <si>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</si>
  <si>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</si>
  <si>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</si>
  <si>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</si>
  <si>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</si>
  <si>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</si>
  <si>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</si>
  <si>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</si>
  <si>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</si>
  <si>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</si>
  <si>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</si>
  <si>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</si>
  <si>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</si>
  <si>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</si>
  <si>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</si>
  <si>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</si>
  <si>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</si>
  <si>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</si>
  <si>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</si>
  <si>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 xml:space="preserve">    I.1.e) - V. üdülőhelyi feladatok támogatás beszámítás után</t>
  </si>
  <si>
    <t xml:space="preserve">II.2. Óvodaműködtetési támogatás 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</si>
  <si>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</si>
  <si>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</si>
  <si>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</si>
  <si>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</si>
  <si>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</si>
  <si>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</si>
  <si>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</si>
  <si>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</si>
  <si>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</si>
  <si>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</si>
  <si>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</si>
  <si>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</si>
  <si>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Romkert gondnok</t>
  </si>
  <si>
    <t>I. összesen</t>
  </si>
  <si>
    <t>(I.1.e) sort terhelő összeg)</t>
  </si>
  <si>
    <t>III. összesen</t>
  </si>
  <si>
    <t>IV. összesen</t>
  </si>
  <si>
    <t>V. összesen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</si>
  <si>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</si>
  <si>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</si>
  <si>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</si>
  <si>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</si>
  <si>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</si>
  <si>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</si>
  <si>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</si>
  <si>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</si>
  <si>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</si>
  <si>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</si>
  <si>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</si>
  <si>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</si>
  <si>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</si>
  <si>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</si>
  <si>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</si>
  <si>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</si>
  <si>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</si>
  <si>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</si>
  <si>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 xml:space="preserve">         8.1.3.2. előző évi vállalkozási maradvány igénybevétele (B8132)</t>
  </si>
  <si>
    <t xml:space="preserve">      8.1.1. Hitel-, kölcsön felvétel pü-i vállalkozásoktól</t>
  </si>
  <si>
    <t xml:space="preserve">      8.1.1. Hitel-, kölcsön felvétel  pü-i vállalkozásoktól</t>
  </si>
  <si>
    <t>Központi költségvetési szervektől működési célra átvett peszk.:</t>
  </si>
  <si>
    <t>Működési célú pénzeszköz átvétel Áht-n kívülről: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</si>
  <si>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</si>
  <si>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</si>
  <si>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</si>
  <si>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</si>
  <si>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</si>
  <si>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</si>
  <si>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</si>
  <si>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</si>
  <si>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</si>
  <si>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</si>
  <si>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</si>
  <si>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</si>
  <si>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</si>
  <si>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</si>
  <si>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</si>
  <si>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</si>
  <si>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</si>
  <si>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>"Hévíz Termelői piac megújulása" TOP-1.1.3-15-ZA1-2016-00005</t>
  </si>
  <si>
    <t xml:space="preserve">               Felsőfokú végzettségű kisgyermeknevelők, szaktanácsadók bértámogatása</t>
  </si>
  <si>
    <t xml:space="preserve">2018. évi előirányzat 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</si>
  <si>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</si>
  <si>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</si>
  <si>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</si>
  <si>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</si>
  <si>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</si>
  <si>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</si>
  <si>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</si>
  <si>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</si>
  <si>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</si>
  <si>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</si>
  <si>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</si>
  <si>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</si>
  <si>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</si>
  <si>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 xml:space="preserve">              Bölcsődei dajkák, középfokú végzettségű kisgyermeknevelők, szaktanácsadók bértámogatása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</si>
  <si>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</si>
  <si>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</si>
  <si>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</si>
  <si>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</si>
  <si>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</si>
  <si>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</si>
  <si>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</si>
  <si>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</si>
  <si>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</si>
  <si>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</si>
  <si>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</si>
  <si>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</si>
  <si>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</si>
  <si>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</si>
  <si>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</si>
  <si>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</si>
  <si>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</si>
  <si>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</si>
  <si>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</si>
  <si>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</si>
  <si>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</si>
  <si>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</si>
  <si>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</si>
  <si>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</si>
  <si>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</si>
  <si>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</si>
  <si>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</si>
  <si>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</si>
  <si>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</si>
  <si>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</si>
  <si>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</si>
  <si>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</si>
  <si>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</si>
  <si>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</si>
  <si>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</si>
  <si>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</si>
  <si>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</si>
  <si>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</si>
  <si>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</si>
  <si>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</si>
  <si>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</si>
  <si>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</si>
  <si>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</si>
  <si>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</si>
  <si>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</si>
  <si>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>505502 Város és közs.gazd. (csapadékvíz mentesítés, karbantartás)</t>
  </si>
  <si>
    <t>Visszatérítendő felhalmozási kölcsön nyújtása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</si>
  <si>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</si>
  <si>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</si>
  <si>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</si>
  <si>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pont szerinti támogatás beszámítás nélkül: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</si>
  <si>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</si>
  <si>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</si>
  <si>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</si>
  <si>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</si>
  <si>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</si>
  <si>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</si>
  <si>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</si>
  <si>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</si>
  <si>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</si>
  <si>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</si>
  <si>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</si>
  <si>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</si>
  <si>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</si>
  <si>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</si>
  <si>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 xml:space="preserve">  .../201. (……..) önkormányzati rendelet 5. melléklete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</si>
  <si>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</si>
  <si>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</si>
  <si>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</si>
  <si>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</si>
  <si>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</si>
  <si>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</si>
  <si>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</si>
  <si>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</si>
  <si>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</si>
  <si>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</si>
  <si>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</si>
  <si>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</si>
  <si>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</si>
  <si>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</si>
  <si>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</si>
  <si>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</si>
  <si>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</si>
  <si>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</si>
  <si>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</si>
  <si>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</si>
  <si>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</si>
  <si>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</si>
  <si>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</si>
  <si>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</si>
  <si>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</si>
  <si>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</si>
  <si>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</si>
  <si>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</si>
  <si>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</si>
  <si>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</si>
  <si>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</si>
  <si>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</si>
  <si>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</si>
  <si>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</si>
  <si>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</si>
  <si>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</si>
  <si>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</si>
  <si>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</si>
  <si>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</si>
  <si>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</si>
  <si>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Társult önkormányzatok orvosi ügyeleti kiadásokhoz hozzájárulás</t>
  </si>
  <si>
    <t>69.</t>
  </si>
  <si>
    <t>70.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</si>
  <si>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</si>
  <si>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Helyi önkormányzatok általános működésének és ágazati feladatainak  2020. évi várható támogatása </t>
  </si>
  <si>
    <r>
      <rPr>
        <b/>
        <sz val="9"/>
        <rFont val="Times New Roman"/>
        <family val="1"/>
        <charset val="238"/>
      </rPr>
      <t>2020. évi  állami támogatásból származó eredeti előirányzat szerint elszámolható támogatás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</si>
  <si>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2020.évre járó tényleges összeg  </t>
  </si>
  <si>
    <t>I.1.a) önkormányzati hivatal működésénak támogatása 2019 évi támogatása szerint</t>
  </si>
  <si>
    <t>KEKKH 2019. 01.01-re vomnatkozó adata: 4740 fő</t>
  </si>
  <si>
    <t>2020. február hónapban - a hivatalok törzskönyvezését követően - kerül sor az önkormányzati hivatal működésének támogatása jogcím ésa a beszámítás figyelembe vételével az önkormányzatot ténylegesen megillető támogatás megállapítására.</t>
  </si>
  <si>
    <t>373,5 ha</t>
  </si>
  <si>
    <t>25.200 Ft/ha</t>
  </si>
  <si>
    <r>
      <t>f) beszámítás, kiegészítés:  Beszámítás szerinti támogatás csökkentés összesen: = (25.671.471.729*0,55/100)*[100+(75.823-52.001)/(115.000-52.001)*(110-100)]/100=</t>
    </r>
    <r>
      <rPr>
        <b/>
        <sz val="9"/>
        <rFont val="Times New Roman"/>
        <family val="1"/>
        <charset val="238"/>
      </rPr>
      <t>146.532.071 Ft</t>
    </r>
  </si>
  <si>
    <t xml:space="preserve">II.1. Óvodában fogélalkoztatott  pedagógusok és az e pdedagógusok nevelőmunkáját közvetlenül segítők átlagbér alapú támogatása </t>
  </si>
  <si>
    <t xml:space="preserve">  II.1. (1)1 óvodapedagógusok elismert létszáma alapján járó átlagbér  támogatás összege</t>
  </si>
  <si>
    <t>124+6x2=136 fő és 107+4x2=115 fő</t>
  </si>
  <si>
    <t xml:space="preserve">  II.1.(2)1 pedagógus szakképzettséggel nem rendelkező, az óvodapedagógusok nevelő munkáját közvetlenük segítők átlagbér alapú támogatása</t>
  </si>
  <si>
    <t>Beszámítás: 2018. évi IPA alap szerint</t>
  </si>
  <si>
    <t xml:space="preserve">  II.2. (1) 1 óvodaműködtetési támogatás (óvoda napi nyitvatartási ideje eléri a 8 órát)</t>
  </si>
  <si>
    <t xml:space="preserve">  II.4.  Kiegészítő támogatás az óvodapedagógusok és pedagógus szakképzettséggel rendelkező segítők minősítéséből adódó többletkiadásokhoz</t>
  </si>
  <si>
    <t xml:space="preserve">      II. 4. a (1)Alapfokozatú végzettségű pedagógus II. kategóriába sorolt pedagógusok     kiegészíto támogatása, akik a minosítést 2019. január 1-jei átsorolással szerezték meg</t>
  </si>
  <si>
    <t>2020. január-1-ei átsorolással alapfokú II. minősítést szerzők támogatása májusban leszfelmérve . Önkormányzatunknál lesz 2 fő</t>
  </si>
  <si>
    <t xml:space="preserve">      II.4.a (2). Alapfokozatú végzettségű mesterpedagógus kategóriába sorolt pedagógusok kiegészítő támogatása, akik a minősítést 2019. január 1-jei átsorolással szerezték meg</t>
  </si>
  <si>
    <t>2020. január-1-ei átsorolással alapfgokú mester minősítést szerzők száma májusban lesz felmérve. Önkormányzatunknál lesz 2 fő</t>
  </si>
  <si>
    <t>II. összesen</t>
  </si>
  <si>
    <t>III. 1. Települési önkormányzatok szociális feladatainak egyéb támogatása 35.000 Ft/fő alatti adóerőképesség esetén differenciáltan jár</t>
  </si>
  <si>
    <t>III. 2. Egyes szociális és gyermekjóléti feladatok támogatása</t>
  </si>
  <si>
    <t xml:space="preserve"> III. 2. a) Család- és gyermekjóléti szolgálat</t>
  </si>
  <si>
    <t xml:space="preserve">   III.2 aa) Számított szakmai létszám meghatározása</t>
  </si>
  <si>
    <t xml:space="preserve">   III. 2. aaa) Számított alaplétszám (2019. 01.01-i lakosságszám szerint Cserszegtomaj 3343 fő) + (Hévíz népességnyilvántartó adata szerint 2019. 01.01: 4740 fő)</t>
  </si>
  <si>
    <t xml:space="preserve">   III. 2. aab) Számított kiegészítő létszám meghatározása közös hivatal esetén KLSZ= közöshivatal település szám szerint:0</t>
  </si>
  <si>
    <t xml:space="preserve">   III. 2. aac) Számított alaplétszám korrekciója (4 -nél kevesebb településből álló közös hivatal esetében és  minden más önkormányzat:1)</t>
  </si>
  <si>
    <t xml:space="preserve">   III. 2. ab) Támogatás  összege Hévíz 1; Cserszegtomaj 1</t>
  </si>
  <si>
    <t>Információnk szerint a felmérés a 2019. évi összeget hozza és 2020. első két hónapjában a 2019. évi támogatásnak megfelelően folyósítják a támogatást. 2020. márciustól változik a 2020. évi támogatásnak megfelelő összegre.</t>
  </si>
  <si>
    <t xml:space="preserve"> III. 2. c) Szociális étkezés</t>
  </si>
  <si>
    <r>
      <t xml:space="preserve"> </t>
    </r>
    <r>
      <rPr>
        <sz val="9"/>
        <rFont val="Times New Roman"/>
        <family val="1"/>
        <charset val="238"/>
      </rPr>
      <t xml:space="preserve">III. 2. d) Házi segítségnyújtás  </t>
    </r>
  </si>
  <si>
    <t xml:space="preserve">       III. 2. da) Szociális segítés</t>
  </si>
  <si>
    <t xml:space="preserve">       III. 2. db) Személyi gondozás</t>
  </si>
  <si>
    <t xml:space="preserve"> III. 2. f) Időskorúak nappali intézményi  ellátása</t>
  </si>
  <si>
    <t xml:space="preserve"> III. 3. Bölcsőde, mini bölcsőde támogatása</t>
  </si>
  <si>
    <t xml:space="preserve">      III.3.a) Finanszírozás szempontjából elismert szakmai dolgozók bértámogatása</t>
  </si>
  <si>
    <t xml:space="preserve">      III.3. b) Bölcsődei üzemeltetési támogatás (Miniszterek döntése alapján a települések típusát és adóerőképességét figy-be véve)</t>
  </si>
  <si>
    <t xml:space="preserve">   III. 4. a) Finanszírozás szempontjából elismert szakmai dolgozók bértámogatása                                              [45+(12 demens*1,19) ]/4=14,82</t>
  </si>
  <si>
    <t>571 fő</t>
  </si>
  <si>
    <r>
      <rPr>
        <sz val="9"/>
        <rFont val="Times New Roman"/>
        <family val="1"/>
        <charset val="238"/>
      </rPr>
      <t xml:space="preserve">V. Szolidaritási hozzájárulás: (146.802.364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759.242.056)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(75823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60001)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(125000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60001)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 xml:space="preserve">= </t>
    </r>
    <r>
      <rPr>
        <sz val="9"/>
        <rFont val="Times New Roman"/>
        <family val="1"/>
        <charset val="238"/>
      </rPr>
      <t>0</t>
    </r>
  </si>
  <si>
    <t>Kék= fajlagos érték 2019 évhez képest változik</t>
  </si>
  <si>
    <t xml:space="preserve">Eszközbeszerzés </t>
  </si>
  <si>
    <t>2020. évi költségvetési rendelet</t>
  </si>
  <si>
    <t>Hévízi Futó és Fitnesz Egyesület</t>
  </si>
  <si>
    <t>1/3.</t>
  </si>
  <si>
    <t>önkormányzat által felvett hitelállomány alakulása, lejárat és eszközök alakulása szerinti bontásban</t>
  </si>
  <si>
    <t>Felvett hitel összege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</si>
  <si>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</si>
  <si>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</si>
  <si>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</si>
  <si>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</si>
  <si>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</si>
  <si>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</si>
  <si>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</si>
  <si>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Idősek szakosított ellátása esetében méltányossági okból biztosított közvetett támogatás</t>
  </si>
  <si>
    <t>.../2020. (... ...) önkormányzati rendelet 2/4. melléklete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</si>
  <si>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</si>
  <si>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</si>
  <si>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</si>
  <si>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</si>
  <si>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</si>
  <si>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1621,1622,1623 Hrsz-ú ingatlanok bérlete             (DRV Zrt területe)</t>
  </si>
  <si>
    <t>HIV/590-2/2018</t>
  </si>
  <si>
    <t>HIV/4442-13/2018</t>
  </si>
  <si>
    <t>ZNET Telekom Zrt - internet szolg. (Rózsakert) Deák tér 1.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</si>
  <si>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</si>
  <si>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</si>
  <si>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</si>
  <si>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</si>
  <si>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</si>
  <si>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</si>
  <si>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</si>
  <si>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</si>
  <si>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</si>
  <si>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</si>
  <si>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</si>
  <si>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</si>
  <si>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</si>
  <si>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</si>
  <si>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</si>
  <si>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</si>
  <si>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</si>
  <si>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</si>
  <si>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</si>
  <si>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</si>
  <si>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</si>
  <si>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</si>
  <si>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</si>
  <si>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</si>
  <si>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</si>
  <si>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</si>
  <si>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(g) teljesítési adatokhoz kapcsolódó korrekciós támogatás146.802.364-146.532.071=270.293 Ft)</t>
  </si>
  <si>
    <t>530,- Ft/fő/éjszaka</t>
  </si>
  <si>
    <t xml:space="preserve">előirányzat felhasználási ütemterv a 2020. évi  költségvetési rendelethez </t>
  </si>
  <si>
    <t>Termál Út Kis-Balaton Kerékpáros Egyesület működési támogatás</t>
  </si>
  <si>
    <t xml:space="preserve">  5/2020 (II. 12.) önkormányzati rendelet 1/3 melléklete</t>
  </si>
  <si>
    <t xml:space="preserve"> 5/2020 (II. 12.) önkormányzati rendelet 4. melléklete</t>
  </si>
  <si>
    <t xml:space="preserve">            Szociális és gyermekjóléti támogatás</t>
  </si>
  <si>
    <t xml:space="preserve">            Gyermekétkeztetési támogatás</t>
  </si>
  <si>
    <t>71.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</si>
  <si>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</si>
  <si>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</si>
  <si>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</si>
  <si>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</si>
  <si>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</si>
  <si>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</si>
  <si>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</si>
  <si>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</si>
  <si>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</si>
  <si>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</si>
  <si>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</si>
  <si>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</si>
  <si>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</si>
  <si>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</si>
  <si>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Közvetlenül az intézményvezető alá rendeltek:</t>
  </si>
  <si>
    <t>Közművelődés</t>
  </si>
  <si>
    <t>Könyvtár</t>
  </si>
  <si>
    <t>72.</t>
  </si>
  <si>
    <t>73.</t>
  </si>
  <si>
    <t>74.</t>
  </si>
  <si>
    <t>505808 Share Music</t>
  </si>
  <si>
    <t>505807 Knowledge Well</t>
  </si>
  <si>
    <t>S.sz.</t>
  </si>
  <si>
    <t>tartós részesedések</t>
  </si>
  <si>
    <t>Bekerülési érték (névérték) (Ft)</t>
  </si>
  <si>
    <t>Előző években elszámolt értékvesztés</t>
  </si>
  <si>
    <t>Tárgyévben kivezetett értékvesztés</t>
  </si>
  <si>
    <t>Könyvszerinti érték (Ft)</t>
  </si>
  <si>
    <t>Összeg (e Ft)</t>
  </si>
  <si>
    <t>NHSZ ZÖLDFOK Zrt.</t>
  </si>
  <si>
    <t>01</t>
  </si>
  <si>
    <t>01        Alaptevékenység költségvetési bevételei</t>
  </si>
  <si>
    <t>02</t>
  </si>
  <si>
    <t>02        Alaptevékenység költségvetési kiadásai</t>
  </si>
  <si>
    <t>03</t>
  </si>
  <si>
    <t>I          Alaptevékenység költségvetési egyenlege (=01-02)</t>
  </si>
  <si>
    <t>04</t>
  </si>
  <si>
    <t>03        Alaptevékenység finanszírozási bevételei</t>
  </si>
  <si>
    <t>05</t>
  </si>
  <si>
    <t>04        Alaptevékenység finanszírozási kiadásai</t>
  </si>
  <si>
    <t>06</t>
  </si>
  <si>
    <t>II         Alaptevékenység finanszírozási egyenlege (=03-04)</t>
  </si>
  <si>
    <t>07</t>
  </si>
  <si>
    <t>A)        Alaptevékenység maradványa (=±I±II)</t>
  </si>
  <si>
    <t>08</t>
  </si>
  <si>
    <t>05        Vállalkozási tevékenység költségvetési bevételei</t>
  </si>
  <si>
    <t>09</t>
  </si>
  <si>
    <t>06        Vállalkozási tevékenység költségvetési kiadásai</t>
  </si>
  <si>
    <t>10</t>
  </si>
  <si>
    <t>III        Vállalkozási tevékenység költségvetési egyenlege (=05-06)</t>
  </si>
  <si>
    <t>11</t>
  </si>
  <si>
    <t>07        Vállalkozási tevékenység finanszírozási bevételei</t>
  </si>
  <si>
    <t>12</t>
  </si>
  <si>
    <t>08        Vállalkozási tevékenység finanszírozási kiadásai</t>
  </si>
  <si>
    <t>13</t>
  </si>
  <si>
    <t>IV        Vállalkozási tevékenység finanszírozási egyenlege (=07-08)</t>
  </si>
  <si>
    <t>14</t>
  </si>
  <si>
    <t>B)        Vállalkozási tevékenység maradványa (=±III±IV)</t>
  </si>
  <si>
    <t>15</t>
  </si>
  <si>
    <t>C)        Összes maradvány (=A+B)</t>
  </si>
  <si>
    <t>16</t>
  </si>
  <si>
    <t>D)        Alaptevékenység kötelezettségvállalással terhelt maradványa</t>
  </si>
  <si>
    <t>17</t>
  </si>
  <si>
    <t>E)        Alaptevékenység szabad maradványa (=A-D)</t>
  </si>
  <si>
    <t>18</t>
  </si>
  <si>
    <t>F)        Vállalkozási tevékenységet terhelő befizetési kötelezettség (=B*0,09)</t>
  </si>
  <si>
    <t>19</t>
  </si>
  <si>
    <t>G)        Vállalkozási tevékenység felhasználható maradványa (=B-F)</t>
  </si>
  <si>
    <t>Hévíz Polgármesteri Hivatal</t>
  </si>
  <si>
    <t>GAMESZ és int. Összesen</t>
  </si>
  <si>
    <t>Mindösszesen</t>
  </si>
  <si>
    <t>Előző időszak</t>
  </si>
  <si>
    <t>Tárgyi időszak</t>
  </si>
  <si>
    <t>A/I/1 Vagyoni értékű jogok</t>
  </si>
  <si>
    <t>A/I/2 Szellemi termékek</t>
  </si>
  <si>
    <t>A/I/3 Immateriális javak értékhelyesbítése</t>
  </si>
  <si>
    <t>A/I Immateriális javak (=A/I/1+A/I/2+A/I/3)</t>
  </si>
  <si>
    <t>A/II/1 Ingatlanok és a kapcsolódó vagyoni értékű jogok</t>
  </si>
  <si>
    <t>A/II/2 Gépek, berendezések, felszerelések, járművek</t>
  </si>
  <si>
    <t>A/II/3 Tenyészállatok</t>
  </si>
  <si>
    <t>A/II/4 Beruházások, felújítások</t>
  </si>
  <si>
    <t>A/II/5 Tárgyi eszközök értékhelyesbítése</t>
  </si>
  <si>
    <t>A/II Tárgyi eszközök  (=A/II/1+...+A/II/5)</t>
  </si>
  <si>
    <t>A/III/1 Tartós részesedések (=A/III/1a+…+A/III/1e)</t>
  </si>
  <si>
    <t>A/III/1a - ebből: tartós részesedések jegybankban</t>
  </si>
  <si>
    <t>A/III/1b - ebből: tartós részesedések nem pénzügyi vállalkozásban</t>
  </si>
  <si>
    <t>A/III/1c - ebből: tartós részesedésel pénzügyi vállalkozásban</t>
  </si>
  <si>
    <t>A/III/1d - ebből: tartós részesedések társulásban</t>
  </si>
  <si>
    <t>A/III/1e - ebből: egyéb tartós részesedések</t>
  </si>
  <si>
    <t>A/III/2 Tartós hitelviszonyt megtestesítő értékpapírok (&gt;=A/III/2a+A/III/2/b)</t>
  </si>
  <si>
    <t>A/III/2a - ebből: államkötvények</t>
  </si>
  <si>
    <t>A/III/2b - ebből: helyi önkormányzatok kötvényei</t>
  </si>
  <si>
    <t>20</t>
  </si>
  <si>
    <t>A/III/3 Befektetett pénzügyi eszközök értékhelyesbítése</t>
  </si>
  <si>
    <t>21</t>
  </si>
  <si>
    <t>A/III Befektetett pénzügyi eszközök (=A/III/1+A/III/2+A/III/3)</t>
  </si>
  <si>
    <t>22</t>
  </si>
  <si>
    <t>A/IV/1 Koncesszióba, vagyonkezelésbe adott eszközök (=A/IV/1a+A/IV/1b+A/IV/1c)</t>
  </si>
  <si>
    <t>23</t>
  </si>
  <si>
    <t>A/IV/1a - ebből: immateriális javak</t>
  </si>
  <si>
    <t>24</t>
  </si>
  <si>
    <t>A/IV/1b - ebből: tárgyi eszközök</t>
  </si>
  <si>
    <t>25</t>
  </si>
  <si>
    <t>A/IV/1c - ebből: tartós részesedések, tartós hitelviszonyt megtestesítő értékpapírok</t>
  </si>
  <si>
    <t>26</t>
  </si>
  <si>
    <t>A/IV/2 Koncesszióba, vagyonkezelésbe adott eszközök értékhelyesbítése</t>
  </si>
  <si>
    <t>27</t>
  </si>
  <si>
    <t>A/IV Koncesszióba, vagyonkezelésbe adott eszközök (=A/IV/1+A/IV/2)</t>
  </si>
  <si>
    <t>28</t>
  </si>
  <si>
    <t>A) NEMZETI VAGYONBA TARTOZÓ BEFEKTETETT ESZKÖZÖK (=A/I+A/II+A/III+A/IV)</t>
  </si>
  <si>
    <t>29</t>
  </si>
  <si>
    <t>B/I/1 Vásárolt készletek</t>
  </si>
  <si>
    <t>30</t>
  </si>
  <si>
    <t>B/I/2 Átsorolt, követelés fejében átvett készletek</t>
  </si>
  <si>
    <t>31</t>
  </si>
  <si>
    <t>B/I/3 Egyéb készletek</t>
  </si>
  <si>
    <t>32</t>
  </si>
  <si>
    <t>B/I/4  Befejezetlen termelés, félkész termékek, késztermékek</t>
  </si>
  <si>
    <t>33</t>
  </si>
  <si>
    <t>B/I/5 Növendék-, hízó és egyéb állatok</t>
  </si>
  <si>
    <t>34</t>
  </si>
  <si>
    <t>B/I Készletek (=B/I/1+…+B/I/5)</t>
  </si>
  <si>
    <t>35</t>
  </si>
  <si>
    <t>B/II/1 Nem tartós részesedések</t>
  </si>
  <si>
    <t>36</t>
  </si>
  <si>
    <t>B/II/2 Forgatási célú hitelviszonyt megtestesítő értékpapírok (&gt;=B/II/2a+…+B/II/2e)</t>
  </si>
  <si>
    <t>37</t>
  </si>
  <si>
    <t>B/II/2a - ebből: kárpótlási jegyek</t>
  </si>
  <si>
    <t>38</t>
  </si>
  <si>
    <t>B/II/2b - ebből: kincstárjegyek</t>
  </si>
  <si>
    <t>39</t>
  </si>
  <si>
    <t>B/II/2c - ebből: államkötvények</t>
  </si>
  <si>
    <t>40</t>
  </si>
  <si>
    <t>B/II/2d - ebből: helyi önkormányzatok kötvényei</t>
  </si>
  <si>
    <t>41</t>
  </si>
  <si>
    <t>42</t>
  </si>
  <si>
    <t>B/II Értékpapírok (=B/II/1+B/II/2)</t>
  </si>
  <si>
    <t>43</t>
  </si>
  <si>
    <t>B) NEMZETI VAGYONBA TARTOZÓ FORGÓESZKÖZÖK (= B/I+B/II)</t>
  </si>
  <si>
    <t>44</t>
  </si>
  <si>
    <t>C/I/1 Éven túli lejáratú forint lekötött bankbetétek</t>
  </si>
  <si>
    <t>C/I/2 Éven túli lejáratú deviza lekötött bankbetétek</t>
  </si>
  <si>
    <t>C/I Lekötött bankbetétek (=C/I/1+…+C/I/2)</t>
  </si>
  <si>
    <t>C/II/1 Forintpénztár</t>
  </si>
  <si>
    <t>C/II/2 Valutapénztár</t>
  </si>
  <si>
    <t>C/II/3 Betétkönyvek, csekkek, elektronikus pénzeszközök</t>
  </si>
  <si>
    <t>C/II Pénztárak, csekkek, betétkönyvek (=C/II/1+C/II/2+C/II/3)</t>
  </si>
  <si>
    <t>C/III/1 Kincstáron kívüli forintszámlák</t>
  </si>
  <si>
    <t>C/III/2 Kincstárban vezetett forintszámlák</t>
  </si>
  <si>
    <t>C/III Forintszámlák (=C/III/1+C/III/2)</t>
  </si>
  <si>
    <t>C/IV/1 Kincstáron kívüli devizaszámlák</t>
  </si>
  <si>
    <t>C/IV/2 Kincstárban vezetett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</si>
  <si>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</si>
  <si>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</si>
  <si>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 (&gt;=D/I/1a)</t>
  </si>
  <si>
    <t>D/I/1a - ebből: költségvetési évben esedékes követelések működési célú visszatérítendő támogatások, kölcsönök visszatérülésére államháztartáson belülről</t>
  </si>
  <si>
    <t>D/I/2 Költségvetési évben esedékes követelések felhalmozási célú támogatások bevételeire államháztartáson belülről (&gt;=D/I/2a)</t>
  </si>
  <si>
    <t>D/I/2a - ebből: költségvetési évben esedékes követelések felhalmozási célú visszatérítendő támogatások, kölcsönök visszatérülésére államháztartáson belülről</t>
  </si>
  <si>
    <t>D/I/3 Költségvetési évben esedékes követelések közhatalmi bevételre (=D/I/3a+…+D/I/3f)</t>
  </si>
  <si>
    <t>D/I/3a  - ebből: költségvetési évben esedékes követelések jövedelemadókra</t>
  </si>
  <si>
    <t>D/I/3b - ebből: költségvetési évben esedékes követelések szociális hozzájárulási adóra és járulékokra</t>
  </si>
  <si>
    <t>D/I/3c - ebből: költségvetési évben esedékes követelések bérhez és foglalkoztatáshoz kapcsolódó adókra</t>
  </si>
  <si>
    <t>D/I/3d - ebből: költségvetési évben esedékes követelések vagyoni típusú adókra</t>
  </si>
  <si>
    <t>D/I/3e - ebből: költségvetési évben esedékes követelések termékek és szolgáltatások adóira</t>
  </si>
  <si>
    <t>D/I/3f - ebből: költségvetési évben esedékes követelések egyéb közhatalmi bevételekre</t>
  </si>
  <si>
    <t>D/I/4 Költségvetési évben esedékes követelések működési bevételre (=D/I/4a+…+D/I/4i)</t>
  </si>
  <si>
    <t>D/I/4a - ebből: költségvetési évben esedékes követelések készletértékesítés ellenértékére, szolgáltatások ellenértékére, közvetített szolgáltatások ellenértékére</t>
  </si>
  <si>
    <t>D/I/4b - ebből: költségvetési évben esedékes követelések tulajdonosi bevételekre</t>
  </si>
  <si>
    <t>D/I/4c - ebből: költségvetési évben esedékes követelések ellátási díjakra</t>
  </si>
  <si>
    <t>D/I/4d - ebből: költségvetési évben esedékes követelések kiszámlázott általános forgalmi adóra</t>
  </si>
  <si>
    <t>D/I/4e - ebből: költségvetési évben esedékes követelések általános forgalmi adó visszatérítésére</t>
  </si>
  <si>
    <t>D/I/4f - ebből: költségvetési évben esedékes követelések kamatbevételekre és más nyereségjellegű bevételekre</t>
  </si>
  <si>
    <t>D/I/4g - ebből: költségvetési évben esedékes követelések egyéb pénzügyi műveletek bevételeire</t>
  </si>
  <si>
    <t>D/I/4h - ebből: költségvetési évben esedékes követelések biztosító által fizetett kártérítésre</t>
  </si>
  <si>
    <t>D/I/4i - ebből: költségvetési évben esedékes követelések egyéb működési bevételekre</t>
  </si>
  <si>
    <t>D/I/5 Költségvetési évben esedékes követelések felhalmozási bevételre (=D/I/5a+…+D/I/5e)</t>
  </si>
  <si>
    <t>D/I/5a - ebből: költségvetési évben esedékes követelések immateriális javak értékesítésére</t>
  </si>
  <si>
    <t>D/I/5b - ebből: költségvetési évben esedékes követelések ingatlanok értékesítésére</t>
  </si>
  <si>
    <t>D/I/5c - ebből: költségvetési évben esedékes követelések egyéb tárgyi eszközök értékesítésére</t>
  </si>
  <si>
    <t>D/I/5d - ebből: költségvetési évben esedékes követelések részesedések értékesítésére</t>
  </si>
  <si>
    <t>D/I/5e - ebből: költségvetési évben esedékes követelések részesedések megszűnéséhez kapcsolódó bevételekre</t>
  </si>
  <si>
    <t>D/I/6 Költségvetési évben esedékes követelések működési célú átvett pénzeszközre (&gt;=D/I/6a+D/I/6b+D/I/6c)</t>
  </si>
  <si>
    <t>D/I/6a - ebből: költségvetési évben esedékes követelések működési célú visszatérítendő támogatások, kölcsönök visszatérülése az Európai Uniótól</t>
  </si>
  <si>
    <t>D/I/6b - ebből: költségvetési évben esedékes követelések működési célú visszatérítendő támogatások, kölcsönök visszatérülése kormányoktól és más nemzetközi szervezetektől</t>
  </si>
  <si>
    <t>D/I/6c - ebből: költségvetési évben esedékes követelések működési célú visszatérítendő támogatások, kölcsönök visszatérülésére államháztartáson kívülről</t>
  </si>
  <si>
    <t>D/I/7 Költségvetési évben esedékes követelések felhalmozási célú átvett pénzeszközre (&gt;=D/I/7a+D/I/7b+D/I/7c)</t>
  </si>
  <si>
    <t>D/I/7a - ebből: költségvetési évben esedékes követelések felhalmozási célú visszatérítendő támogatások, kölcsönök visszatérülése az Európai Uniótól</t>
  </si>
  <si>
    <t>D/I/7b - ebből: költségvetési évben esedékes követelések felhalmozási célú visszatérítendő támogatások, kölcsönök visszatérülése kormányoktól és más nemzetközi szervezetektől</t>
  </si>
  <si>
    <t>D/I/7c - ebből: költségvetési évben esedékes követelések felhalmozási célú visszatérítendő támogatások, kölcsönök visszatérülésére államháztartáson kívülről</t>
  </si>
  <si>
    <t>D/I/8 Költségvetési évben esedékes követelések finanszírozási bevételekre (&gt;=D/I/8a+…+D/I/8g)</t>
  </si>
  <si>
    <t>D/I/8a - ebből: költségvetési évben esedékes követelések forgatási célú belföldi értékpapírok beváltásából, értékesítéséből</t>
  </si>
  <si>
    <t>D/I/8b - ebből: költségvetési évben esedékes követelések befektetési célú belföldi értékpapírok beváltásából, értékesítéséből</t>
  </si>
  <si>
    <t>D/I/8c - ebből: költségvetési évben esedékes követelések államháztartáson belüli megelőlegezések törlesztésére</t>
  </si>
  <si>
    <t>D/I/8d - ebből: költségvetési évben esedékes követelések hosszú lejáratú tulajdonosi kölcsönök bevételeire</t>
  </si>
  <si>
    <t>D/I/8e - ebből: költségvetési évben esedékes követelések rövid lejáratú tulajdonosi kölcsönök bevételeire</t>
  </si>
  <si>
    <t>D/I/8f - ebből: költségvetési évben esedékes követelések forgatási célú külföldi értékpapírok beváltásából, értékesítéséből</t>
  </si>
  <si>
    <t>D/I/8g - ebből: költségvetési évben esedékes követelések befektetési célú külföldi értékpapírok beváltásából, értékesítéséből</t>
  </si>
  <si>
    <t>D/I Költségvetési évben esedékes követelések (=D/I/1+…+D/I/8)</t>
  </si>
  <si>
    <t>D/II/1 Költségvetési évet követően esedékes követelések működési célú támogatások bevételeire államháztartáson belülről (&gt;=D/II/1a)</t>
  </si>
  <si>
    <t>D/II/1a - ebből: költségvetési évet követően esedékes követelések működési célú visszatérítendő támogatások, kölcsönök visszatérülésére államháztartáson belülről</t>
  </si>
  <si>
    <t>D/II/2 Költségvetési évet követően esedékes követelések felhalmozási célú támogatások bevételeire államháztartáson belülről (&gt;=D/II/2a)</t>
  </si>
  <si>
    <t>D/II/2a - ebből: költségvetési évet követően esedékes követelések felhalmozási célú visszatérítendő támogatások, kölcsönök visszatérülésére államháztartáson belülről</t>
  </si>
  <si>
    <t>D/II/3 Költségvetési évet követően esedékes követelések közhatalmi bevételre (=D/II/3a+…+D/II/3f)</t>
  </si>
  <si>
    <t>D/II/3a - ebből: költségvetési évet követően esedékes követelések jövedelemadókra</t>
  </si>
  <si>
    <t>D/II/3b - ebből: költségvetési évet követően esedékes követelések szociális hozzájárulási adóra és járulékokra</t>
  </si>
  <si>
    <t>D/II/3c - ebből: költségvetési évet követően esedékes követelések bérhez és foglalkoztatáshoz kapcsolódó adókra</t>
  </si>
  <si>
    <t>D/II/3d - ebből: költségvetési évet követően esedékes követelések vagyoni típusú adókra</t>
  </si>
  <si>
    <t>D/II/3e - ebből: költségvetési évet követően esedékes követelések termékek és szolgáltatások adóira</t>
  </si>
  <si>
    <t>D/II/3f - ebből: költségvetési évet követően esedékes követelések egyéb közhatalmi bevételekre</t>
  </si>
  <si>
    <t>D/II/4 Költségvetési évet követően esedékes követelések működési bevételre (=D/II/4a+…+D/II/4i)</t>
  </si>
  <si>
    <t>D/II/4a - ebből: költségvetési évet követően esedékes követelések készletértékesítés ellenértékére, szolgáltatások ellenértékére, közvetített szolgáltatások ellenértékére</t>
  </si>
  <si>
    <t>D/II/4b - ebből: költségvetési évet követően esedékes követelések tulajdonosi bevételekre</t>
  </si>
  <si>
    <t>D/II/4c - ebből: költségvetési évet követően esedékes követelések ellátási díjakra</t>
  </si>
  <si>
    <t>D/II/4d - ebből: költségvetési évet követően esedékes követelések kiszámlázott általános forgalmi adóra</t>
  </si>
  <si>
    <t>D/II/4e - ebből: költségvetési évet követően esedékes követelések általános forgalmi adó visszatérítésére</t>
  </si>
  <si>
    <t>D/II/4f - ebből: költségvetési évet követően esedékes követelések kamatbevételekre és más nyereségjellegű bevételekre</t>
  </si>
  <si>
    <t>D/II/4g - ebből: költségvetési évet követően esedékes követelések egyéb pénzügyi műveletek bevételeire</t>
  </si>
  <si>
    <t>D/II/4h - ebből: költségvetési évet követően esedékes követelések biztosító által fizetett kártérítésre</t>
  </si>
  <si>
    <t>D/II/4i - ebből: költségvetési évet követően esedékes követelések egyéb működési bevételekre</t>
  </si>
  <si>
    <t>D/II/5 Költségvetési évet követően esedékes követelések felhalmozási bevételre (=D/II/5a+…+D/II/5e)</t>
  </si>
  <si>
    <t>D/II/5a - ebből: költségvetési évet követően esedékes követelések immateriális javak értékesítésére</t>
  </si>
  <si>
    <t>D/II/5b - ebből: költségvetési évet követően esedékes követelések ingatlanok értékesítésére</t>
  </si>
  <si>
    <t>D/II/5c - ebből: költségvetési évet követően esedékes követelések egyéb tárgyi eszközök értékesítésére</t>
  </si>
  <si>
    <t>D/II/5d - ebből: költségvetési évet követően esedékes követelések részesedések értékesítésére</t>
  </si>
  <si>
    <t>D/II/5e - ebből: költségvetési évet követően esedékes követelések részesedések megszűnéséhez kapcsolódó bevételekre</t>
  </si>
  <si>
    <t>D/II/6 Költségvetési évet követően esedékes követelések működési célú átvett pénzeszközre (&gt;=D/II/6a+D/II/6b+D/II/6c)</t>
  </si>
  <si>
    <t>D/II/6a - ebből: költségvetési évet követően esedékes követelések működési célú visszatérítendő támogatások, kölcsönök visszatérülése az Európai Uniótól</t>
  </si>
  <si>
    <t>D/II/6b - ebből: költségvetési évet követően esedékes követelések működési célú visszatérítendő támogatások, kölcsönök visszatérülése kormányoktól és más nemzetközi szervezetektől</t>
  </si>
  <si>
    <t>D/II/6c - ebből: költségvetési évet követően esedékes követelések működési célú visszatérítendő támogatások, kölcsönök visszatérülésére államháztartáson kívülről</t>
  </si>
  <si>
    <t>D/II/7 Költségvetési évet követően esedékes követelések felhalmozási célú átvett pénzeszközre (&gt;=D/II/7a+D/II/7b+D/II/7c)</t>
  </si>
  <si>
    <t>D/II/7a - ebből: költségvetési évet követően esedékes követelések felhalmozási célú visszatérítendő támogatások, kölcsönök visszatérülése az Európai Uniótól</t>
  </si>
  <si>
    <t>D/II/7b - ebből: költségvetési évet követően esedékes követelések felhalmozási célú visszatérítendő támogatások, kölcsönök visszatérülése kormányoktól és más nemzetközi szervezetektől</t>
  </si>
  <si>
    <t>D/II/7c - ebből: költségvetési évet követően esedékes követelések felhalmozási célú visszatérítendő támogatások, kölcsönök visszatérülésére államháztartáson kívülről</t>
  </si>
  <si>
    <t>D/II/8 Költségvetési évet követően esedékes követelések finanszírozási bevételekre (=D/II/8a+D/II/8b+D/II/8c+D/II/8d)</t>
  </si>
  <si>
    <t>D/II8a - ebből: költségvetési évet követően esedékes követelések befektetési célú belföldi értékpapírok beváltásából, értékesítéséből</t>
  </si>
  <si>
    <t>D/II8b - ebből: költségvetési évet követően esedékes követelések államháztartáson belüli megelőlegezések törlesztésére</t>
  </si>
  <si>
    <t>D/II8c - ebből: költségvetési évet követően esedékes követelések hosszú lejáratú tulajdonosi kölcsönök bevételeire</t>
  </si>
  <si>
    <t>D/II8d - ebből: költségvetési évet követően esedékes követelések befektetési célú külföldi értékpapírok beváltásából, értékesítéséből</t>
  </si>
  <si>
    <t>D/II Költségvetési évet követően esedékes követelések (=D/II/1+…+D/II/8)</t>
  </si>
  <si>
    <t>D/III/1 Adott előlegek (=D/III/1a+…+D/III/1f)</t>
  </si>
  <si>
    <t>D/III/1a - ebből: immateriális javakra adott előlegek</t>
  </si>
  <si>
    <t>D/III/1b - ebből: beruházásokra, felújításokra adott előlegek</t>
  </si>
  <si>
    <t>D/III/1c - ebből: készletekre adott előlegek</t>
  </si>
  <si>
    <t>D/III/1d - ebből: igénybe vett szolgáltatásra adott előlegek</t>
  </si>
  <si>
    <t>D/III/1e - ebből: foglalkoztatottaknak adott előlegek</t>
  </si>
  <si>
    <t>D/III/1f - ebből: túlfizetések, téves és visszajáró kifizetések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</si>
  <si>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</si>
  <si>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</si>
  <si>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</si>
  <si>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</si>
  <si>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</si>
  <si>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</si>
  <si>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D/III/8 Részesedésszerzés esetén átadott eszközök</t>
  </si>
  <si>
    <t>D/III/9 Letétre, megőrzésre, fedezetkezelésre átadott pénzeszközök, biztosítékok</t>
  </si>
  <si>
    <t>D/III Követelés jellegű sajátos elszámolások (=D/III/1+…+D/III/9)</t>
  </si>
  <si>
    <t>D) KÖVETELÉSEK  (=D/I+D/II+D/III)</t>
  </si>
  <si>
    <t>E/I/1 Adott előleghez kapcsolódó előzetesen felszámított levonható általános forgalmi adó</t>
  </si>
  <si>
    <t>E/I/2 Más előzetesen felszámított levonható általános forgalmi adó</t>
  </si>
  <si>
    <t>E/I/3 Adott előleghez kapcsolódó előzetesen felszámított nem levonható általános forgalmi adó</t>
  </si>
  <si>
    <t>E/I/4 Más előzetesen felszámított nem levonható általános forgalmi adó</t>
  </si>
  <si>
    <t>E/I Előzetesen felszámított általános forgalmi adó elszámolása (=E/I/1+…+E/I/4)</t>
  </si>
  <si>
    <t>E/II/1 Kapott előleghez kapcsolódó fizetendő általános forgalmi adó</t>
  </si>
  <si>
    <t>E/II/2 Más fizetendő általános forgalmi adó</t>
  </si>
  <si>
    <t>E/II Fizetendő általános forgalmi adó elszámolása (=E/II/1+E/II/2)</t>
  </si>
  <si>
    <t>E/III/1 December havi illetmények, munkabérek elszámolása</t>
  </si>
  <si>
    <t>E/III/2 Utalványok, bérletek és más hasonló, készpénz-helyettesítő fizetési eszköznek nem minősülő eszközök elszámolásai</t>
  </si>
  <si>
    <t>E/III Egyéb sajátos eszközoldali elszámolások (=E/III/1+E/III/2)</t>
  </si>
  <si>
    <t>E) EGYÉB SAJÁTOS ELSZÁMOLÁSOK (=E/I+E/II+E/III)</t>
  </si>
  <si>
    <t>F/1  Eredményszemléletű bevételek aktív időbeli elhatárolása</t>
  </si>
  <si>
    <t>F/2 Költségek, ráfordítások aktív időbeli elhatárolása</t>
  </si>
  <si>
    <t>F/3 Halasztott ráfordítások</t>
  </si>
  <si>
    <t>F) AKTÍV IDŐBELI  ELHATÁROLÁSOK  (=F/1+F/2+F/3)</t>
  </si>
  <si>
    <t>ESZKÖZÖK ÖSSZESEN (=A+B+C+D+E+F)</t>
  </si>
  <si>
    <t>G/I  Nemzeti vagyon induláskori értéke</t>
  </si>
  <si>
    <t>G/II Nemzeti vagyon változásai</t>
  </si>
  <si>
    <t>G/III Egyéb eszközök induláskori értéke és változásai</t>
  </si>
  <si>
    <t>G/IV Felhalmozott eredmény</t>
  </si>
  <si>
    <t>G/V Eszközök értékhelyesbítésének forrása</t>
  </si>
  <si>
    <t>G/VI Mérleg szerinti eredmény</t>
  </si>
  <si>
    <t>G/ SAJÁT TŐKE  (= G/I+…+G/VI)</t>
  </si>
  <si>
    <t>H/I/1 Költségvetési évben esedékes kötelezettségek személyi juttatásokra</t>
  </si>
  <si>
    <t>H/I/2 Költségvetési évben esedékes kötelezettségek munkaadókat terhelő járulékokra és szociális hozzájárulási adóra</t>
  </si>
  <si>
    <t>H/I/3 Költségvetési évben esedékes kötelezettségek dologi kiadásokra</t>
  </si>
  <si>
    <t>H/I/4 Költségvetési évben esedékes kötelezettségek ellátottak pénzbeli juttatásaira</t>
  </si>
  <si>
    <t>H/I/5 Költségvetési évben esedékes kötelezettségek egyéb működési célú kiadásokra (&gt;=H/I/5a+H/I/5b)</t>
  </si>
  <si>
    <t>H/I/5a - ebből: költségvetési évben esedékes kötelezettségek működési célú visszatérítendő támogatások, kölcsönök törlesztésére államháztartáson belülre</t>
  </si>
  <si>
    <t>H/I/5b - ebből: költségvetési évben esedékes kötelezettségek működési célú támogatásokra az Európai Uniónak</t>
  </si>
  <si>
    <t>H/I/6 Költségvetési évben esedékes kötelezettségek beruházásokra</t>
  </si>
  <si>
    <t>H/I/7 Költségvetési évben esedékes kötelezettségek felújításokra</t>
  </si>
  <si>
    <t>H/I/8 Költségvetési évben esedékes kötelezettségek egyéb felhalmozási célú kiadásokra (&gt;=H/I/8a+H/I/8b)</t>
  </si>
  <si>
    <t>H/I/8a - ebből: költségvetési évben esedékes kötelezettségek felhalmozási célú visszatérítendő támogatások, kölcsönök törlesztésére államháztartáson belülre</t>
  </si>
  <si>
    <t>H/I/8b - ebből: költségvetési évben esedékes kötelezettségek felhalmozási célú támogatásokra az Európai Uniónak</t>
  </si>
  <si>
    <t>H/I/9 Költségvetési évben esedékes kötelezettségek finanszírozási kiadásokra (&gt;=H/I/9a+…+H/I/9l)</t>
  </si>
  <si>
    <t>H/I/9a - ebből: költségvetési évben esedékes kötelezettségek hosszú lejáratú hitelek, kölcsönök törlesztésére pénzügyi vállalkozásnak</t>
  </si>
  <si>
    <t>H/I/9b - ebből: költségvetési évben esedékes kötelezettségek rövid lejáratú hitelek, kölcsönök törlesztésére pénzügyi vállalkozásnak</t>
  </si>
  <si>
    <t>H/I/9c - ebből: költségvetési évben esedékes kötelezettségek kincstárjegyek beváltására</t>
  </si>
  <si>
    <t>H/I/9d - ebből: költségvetési évben esedékes kötelezettségek éven belüli lejáratú belföldi értékpapírok beváltására</t>
  </si>
  <si>
    <t>H/I/9e - ebből: költségvetési évben esedékes kötelezettségek belföldi kötvények beváltására</t>
  </si>
  <si>
    <t>H/I/9f - ebből: költségvetési évben esedékes kötelezettségek éven túli lejáratú belföldi értékpapírok beváltására</t>
  </si>
  <si>
    <t>H/I/9g - ebből: költségvetési évben esedékes kötelezettségek államháztartáson belüli megelőlegezések visszafizetésére</t>
  </si>
  <si>
    <t>H/I/9h - ebből: költségvetési évben esedékes kötelezettségek pénzügyi lízing kiadásaira</t>
  </si>
  <si>
    <t>H/I/9i - ebből: költségvetési évben esedékes kötelezettségek külföldi értékpapírok beváltására</t>
  </si>
  <si>
    <t>H/I/9j - ebből: költségvetési évben esedékes kötelezettségek hitelek, kölcsönök törlesztésére külföldi kormányoknak és nemzetközi szervezeteknek</t>
  </si>
  <si>
    <t>H/I/9k - ebből: költségvetési évben esedékes kötelezettségek hitelek, kölcsönök törlesztésére külföldi pénzintézeteknek</t>
  </si>
  <si>
    <t>H/I/9l - ebből: költségvetési évben esedékes kötelezettségek váltókiadásokra</t>
  </si>
  <si>
    <t>H/I Költségvetési évben esedékes kötelezettségek (=H/I/1+…+H/I/9)</t>
  </si>
  <si>
    <t>H/II/1 Költségvetési évet követően esedékes kötelezettségek személyi juttatásokra</t>
  </si>
  <si>
    <t>H/II/2 Költségvetési évet követően esedékes kötelezettségek munkaadókat terhelő járulékokra és szociális hozzájárulási adóra</t>
  </si>
  <si>
    <t>H/II/3 Költségvetési évet követően esedékes kötelezettségek dologi kiadásokra</t>
  </si>
  <si>
    <t>H/II/4 Költségvetési évet követően esedékes kötelezettségek ellátottak pénzbeli juttatásaira</t>
  </si>
  <si>
    <t>H/II/5 Költségvetési évet követően esedékes kötelezettségek egyéb működési célú kiadásokra (&gt;=H/II/5a+H/II/5b)</t>
  </si>
  <si>
    <t>H/II/5a - ebből: költségvetési évet követően esedékes kötelezettségek működési célú visszatérítendő támogatások, kölcsönök törlesztésére államháztartáson belülre</t>
  </si>
  <si>
    <t>H/II/5b - ebből: költségvetési évet követően esedékes kötelezettségek működési célú támogatásokra az Európai Uniónak</t>
  </si>
  <si>
    <t>H/II/6 Költségvetési évet követően esedékes kötelezettségek beruházásokra</t>
  </si>
  <si>
    <t>H/II/7 Költségvetési évet követően esedékes kötelezettségek felújításokra</t>
  </si>
  <si>
    <t>H/II/8 Költségvetési évet követően esedékes kötelezettségek egyéb felhalmozási célú kiadásokra (&gt;=H/II/8a+H/II/8b)</t>
  </si>
  <si>
    <t>H/II/8a - ebből: költségvetési évet követően esedékes kötelezettségek felhalmozási célú visszatérítendő támogatások, kölcsönök törlesztésére államháztartáson belülre</t>
  </si>
  <si>
    <t>H/II/8b - ebből: költségvetési évet követően esedékes kötelezettségek felhalmozási célú támogatásokra az Európai Uniónak</t>
  </si>
  <si>
    <t>H/II/9 Költségvetési évet követően esedékes kötelezettségek finanszírozási kiadásokra (&gt;=H/II/9a+…+H/II/9j)</t>
  </si>
  <si>
    <t>H/II/9a - ebből: költségvetési évet követően esedékes kötelezettségek hosszú lejáratú hitelek, kölcsönök törlesztésére pénzügyi vállalkozásnak</t>
  </si>
  <si>
    <t>H/II/9b - ebből: költségvetési évet követően esedékes kötelezettségek kincstárjegyek beváltására</t>
  </si>
  <si>
    <t>H/II/9c - ebből: költségvetési évet követően esedékes kötelezettségek belföldi kötvények beváltására</t>
  </si>
  <si>
    <t>H/II/9d - ebből: költségvetési évet követően esedékes kötelezettségek éven túli lejáratú belföldi értékpapírok beváltására</t>
  </si>
  <si>
    <t>H/II/9e - ebből: költségvetési évet követően esedékes kötelezettségek államháztartáson belüli megelőlegezések visszafizetésére</t>
  </si>
  <si>
    <t>H/II/9f - ebből: költségvetési évet követően esedékes kötelezettségek pénzügyi lízing kiadásaira</t>
  </si>
  <si>
    <t>H/II/9g - ebből: költségvetési évet követően esedékes kötelezettségek külföldi értékpapírok beváltására</t>
  </si>
  <si>
    <t>H/II/9h - ebből: költségvetési évet követően esedékes kötelezettségek hitelek, kölcsönök törlesztésére külföldi kormányoknak és nemzetközi szervezeteknek</t>
  </si>
  <si>
    <t>H/II/9i - ebből: költségvetési évet követően esedékes kötelezettségek külföldi hitelek, kölcsönök törlesztésére külföldi pénzintézeteknek</t>
  </si>
  <si>
    <t>H/II/9j - ebből: költségvetési évet követően esedékes kötelezettségek váltókiadásokra</t>
  </si>
  <si>
    <t>H/II Költségvetési évet követően esedékes kötelezettségek (=H/II/1+…+H/II/9)</t>
  </si>
  <si>
    <t>H/III/1 Kapott előlegek</t>
  </si>
  <si>
    <t>H/III/2 Továbbadási célból folyósított támogatások, ellátások elszámolása</t>
  </si>
  <si>
    <t>H/III/3 Más szervezetet megillető bevételek elszámolása</t>
  </si>
  <si>
    <t>H/III/4 Forgótőke elszámolása (Kincstár)</t>
  </si>
  <si>
    <t>H/III/5 Nemzeti vagyonba tartozó befektetett eszközökkel kapcsolatos egyes kötelezettség jellegű sajátos elszámolások</t>
  </si>
  <si>
    <t>H/III/6 Nem társadalombiztosítás pénzügyi alapjait terhelő kifizetett ellátások megtérítésének elszámolása</t>
  </si>
  <si>
    <t>H/III/8 Letétre, megőrzésre, fedezetkezelésre átvett pénzeszközök, biztosítékok</t>
  </si>
  <si>
    <t>H/III/9 Nemzetközi támogatási programok pénzeszközei</t>
  </si>
  <si>
    <t>H/III/10 Államadósság Kezelő Központ Zrt.-nél elhelyezett fedezeti betétek</t>
  </si>
  <si>
    <t>H/III Kötelezettség jellegű sajátos elszámolások (=H/III/1+…+H/III/10)</t>
  </si>
  <si>
    <t>H) KÖTELEZETTSÉGEK (=H/I+H/II+H/III)</t>
  </si>
  <si>
    <t>I) KINCSTÁRI SZÁMLAVEZETÉSSEL KAPCSOLATOS ELSZÁMOLÁSOK</t>
  </si>
  <si>
    <t>J/1 Eredményszemléletű bevételek passzív időbeli elhatárolása</t>
  </si>
  <si>
    <t>J/2 Költségek, ráfordítások passzív időbeli elhatárolása</t>
  </si>
  <si>
    <t>J/3 Halasztott eredményszemléletű bevételek</t>
  </si>
  <si>
    <t>J) PASSZÍV IDŐBELI ELHATÁROLÁSOK (=J/1+J/2+J/3)</t>
  </si>
  <si>
    <t>FORRÁSOK ÖSSZESEN (=G+H+I+J)</t>
  </si>
  <si>
    <t>GAMESZ és int összesen</t>
  </si>
  <si>
    <t>Változás</t>
  </si>
  <si>
    <t>eFt</t>
  </si>
  <si>
    <t>%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</si>
  <si>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</si>
  <si>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</si>
  <si>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</si>
  <si>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</t>
  </si>
  <si>
    <t>04 Saját termelésű készletek állományváltozása</t>
  </si>
  <si>
    <t>05 Saját előállítású eszközök aktivált értéke</t>
  </si>
  <si>
    <t>II Aktivált saját teljesítmények értéke (=±04+05)</t>
  </si>
  <si>
    <t>06 Központi működési célú támogatások eredményszemléletű bevételei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</si>
  <si>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</si>
  <si>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</si>
  <si>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</si>
  <si>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III Egyéb eredményszemléletű bevételek (=06+07+08+09)</t>
  </si>
  <si>
    <t>10 Anyagköltség</t>
  </si>
  <si>
    <t>11 Igénybe vett szolgáltatások értéke</t>
  </si>
  <si>
    <t>12 Eladott áruk beszerzési értéke</t>
  </si>
  <si>
    <t>13 Eladott (közvetített) szolgáltatások értéke</t>
  </si>
  <si>
    <t>IV Anyagjellegű ráfordítások (=10+11+12+13)</t>
  </si>
  <si>
    <t>14 Bérköltség</t>
  </si>
  <si>
    <t>15 Személyi jellegű egyéb kifizetések</t>
  </si>
  <si>
    <t>16 Bérjárulékok</t>
  </si>
  <si>
    <t>V Személyi jellegű ráfordítások (=14+15+16)</t>
  </si>
  <si>
    <t>VI Értékcsökkenési leírás</t>
  </si>
  <si>
    <t>VII Egyéb ráfordítások</t>
  </si>
  <si>
    <t>A)  TEVÉKENYSÉGEK EREDMÉNYE (=I±II+III-IV-V-VI-VII)</t>
  </si>
  <si>
    <t>17 Kapott (járó) osztalék és részesedés</t>
  </si>
  <si>
    <t>18 Részesedésekből származó eredményszemléletű bevételek, árfolyamnyereségek</t>
  </si>
  <si>
    <t>19 Befektetett pénzügyi eszközökből származó eredményszemléletű bevételek, árfolyamnyereségek</t>
  </si>
  <si>
    <t>20 Egyéb kapott (járó) kamatok és kamatjellegű eredményszemléletű bevételek</t>
  </si>
  <si>
    <t>21 Pénzügyi műveletek egyéb eredményszemléletű bevételei (&gt;=21a+21b)</t>
  </si>
  <si>
    <t>21a - ebből: lekötött bankbetétek mérlegfordulónapi értékelése során megállapított (nem realizált) árfolyamnyeresége</t>
  </si>
  <si>
    <t>21b - ebből: egyéb pénzeszközök és sajátos elszámolások mérlegfordulónapi értékelése során megállapított (nem realizált) árfolyamnyeresége</t>
  </si>
  <si>
    <t>VIII Pénzügyi műveletek eredményszemléletű bevételei (=17+18+19+20+21)</t>
  </si>
  <si>
    <t>22 Részesedésekből származó ráfordítások, árfolyamveszteségek</t>
  </si>
  <si>
    <t>23 Befektetett pénzügyi eszközökből (értékpapírokból, kölcsönökből) származó ráfordítások, árfolyamveszteségek</t>
  </si>
  <si>
    <t>24 Fizetendő kamatok és kamatjellegű ráfordítások</t>
  </si>
  <si>
    <t>25 Részesedések, értékpapírok, pénzeszközök értékvesztése (&gt;=25a+25b)</t>
  </si>
  <si>
    <t>25a - ebből: lekötött bankbetétek értékvesztése</t>
  </si>
  <si>
    <t>25b - ebből: Kincstáron kívüli forint- és devizaszámlák értékvesztése</t>
  </si>
  <si>
    <t>26 Pénzügyi műveletek egyéb ráfordításai (&gt;=26a+26b)</t>
  </si>
  <si>
    <t>26a - ebből: lekötött bankbetétek mérlegfordulónapi értékelése során megállapított (nem realizált) árfolyamvesztesége</t>
  </si>
  <si>
    <t>26b - ebből: egyéb pénzeszközök és sajátos elszámolások  mérlegfordulónapi értékelése során megállapított (nem realizált) árfolyamvesztesége</t>
  </si>
  <si>
    <t>IX Pénzügyi műveletek ráfordításai (=22+23+24+25+26)</t>
  </si>
  <si>
    <t>B)  PÉNZÜGYI MŰVELETEK EREDMÉNYE (=VIII-IX)</t>
  </si>
  <si>
    <t>C)  MÉRLEG SZERINTI EREDMÉNY (=±A±B)</t>
  </si>
  <si>
    <t>Főkönyvi
szla.
szám</t>
  </si>
  <si>
    <t>Leírási
kulcs
(%)</t>
  </si>
  <si>
    <t>12114811</t>
  </si>
  <si>
    <t>Ady utca (Festetics fürdő előtt, 933/3 hrsz) közvilágításhoz védőcsövezés kialakítása</t>
  </si>
  <si>
    <t>3.00</t>
  </si>
  <si>
    <t>1211483</t>
  </si>
  <si>
    <t>Helyi autóbuszpályaudvar (Nagyparkoló tér) (118/9 hrsz)</t>
  </si>
  <si>
    <t>1211223</t>
  </si>
  <si>
    <t>Helyi autóbuszpályaudvar földje (118/9 hrsz)</t>
  </si>
  <si>
    <t>0.00</t>
  </si>
  <si>
    <t>12112211</t>
  </si>
  <si>
    <t>12213</t>
  </si>
  <si>
    <t>Földgázelosztó vezeték Alpályaudvar (Nagyparkoló tér) (118/9 hrsz)</t>
  </si>
  <si>
    <t>Búza köz földje (391/5 hrsz)</t>
  </si>
  <si>
    <t>Honvéd utca lépcsősor mellett csapadékvíz gerinc 8 m  (1049 hrsz)</t>
  </si>
  <si>
    <t>Kivett közút (64/3 hrsz) Zrínyi Miklós utca</t>
  </si>
  <si>
    <t>Kivett saját használatú út (013/15 hrsz) külterület</t>
  </si>
  <si>
    <t>Kivett közút (09/246 hrsz) külterület</t>
  </si>
  <si>
    <t>Kivett közút (09/233 hrsz) Dr. Stecker Ottó köz</t>
  </si>
  <si>
    <t>Kivett saját használatú út (1624/2 hrsz)</t>
  </si>
  <si>
    <t>Kivett közút (1612/8 hrsz) Dr. Babocsay utca</t>
  </si>
  <si>
    <t>Kivett közút (1612/1 hrsz) Búzakalász utca</t>
  </si>
  <si>
    <t>Kivett közút (1565/1 hrsz) Fecske utca</t>
  </si>
  <si>
    <t>Kivett közút (1556/7 hrsz) Fecske utca</t>
  </si>
  <si>
    <t>Kivett közforgalom elől el nem zárt magánút (1552/10 hrsz) dr. Babocsay utca</t>
  </si>
  <si>
    <t>Kivett közút (1511/3 hrsz) ifj. Reischl Vencel utca</t>
  </si>
  <si>
    <t>Kivett közút (1298/2 hrsz) Park utca</t>
  </si>
  <si>
    <t>1211333</t>
  </si>
  <si>
    <t>Hévízi televízió épülete -egyéb helység (Széchenyi u. 29.) (1093/A/8 hrsz)</t>
  </si>
  <si>
    <t>2.00</t>
  </si>
  <si>
    <t>Hévízi televízió épülete -egyéb helység (Széchenyi u. 29.) (1093/A/6 hrsz)</t>
  </si>
  <si>
    <t>Hévízi televízió épülete -egyéb helység (Széchenyi u. 29.) (1093/A/1 hrsz)</t>
  </si>
  <si>
    <t>Ady utca járda (1394 hrsz) + (933/5 hrsz) Festetics sétány GINOP beruházás</t>
  </si>
  <si>
    <t>Ady utca csapadékcsatorna(1500/1 hrsz)</t>
  </si>
  <si>
    <t>Ady utca buszváró, buszöböl (1500/1 hrsz)</t>
  </si>
  <si>
    <t>Ady utca járda (1500/1 hrsz)</t>
  </si>
  <si>
    <t>Ady utca járda földje (1394 hrsz)</t>
  </si>
  <si>
    <t>Ady utca járda földje (1500/1 hrsz)</t>
  </si>
  <si>
    <t>Büki utca járda  (1221/3 hrsz)</t>
  </si>
  <si>
    <t>Büki utca járda földje (1221/3 hrsz)</t>
  </si>
  <si>
    <t>Közút földterülete (2077/2 hrsz) (Külterület - Hévíz)</t>
  </si>
  <si>
    <t>Közút földterülete (2081/2 hrsz) (Külterület - Hévíz)</t>
  </si>
  <si>
    <t>Búzakalász utca földje (1564/7 hrsz)</t>
  </si>
  <si>
    <t>Búzakalász utca földje (1565/7 hrsz)</t>
  </si>
  <si>
    <t>Búzakalász utca földje (1566/7 hrsz)</t>
  </si>
  <si>
    <t>Búzakalász utca földje (1567/6 hrsz)</t>
  </si>
  <si>
    <t>Búzakalász utca földje (1575/2 hrsz)</t>
  </si>
  <si>
    <t>Búzakalász utca földje (1578/5 hrsz)</t>
  </si>
  <si>
    <t>Búzakalász utca földje (1578/6 hrsz)</t>
  </si>
  <si>
    <t>Búzakalász utca földje (1579/4 hrsz)</t>
  </si>
  <si>
    <t>Búzakalász utca földje (1580/3 hrsz)</t>
  </si>
  <si>
    <t>Búzakalász utca földje (1576/4 hrsz)</t>
  </si>
  <si>
    <t>Mikes Kelemen utca földje (1531/2 hrsz)</t>
  </si>
  <si>
    <t>ifj. Reischl Vendel utca (1510/3 hrsz)</t>
  </si>
  <si>
    <t>garázssor aszfaltozása (dr. Semmelweis Ignác utca) 1441/64 hrsz</t>
  </si>
  <si>
    <t>Árpád utca (1231/2 hrsz)</t>
  </si>
  <si>
    <t>Árpád utca földje (1231/2 hrsz)</t>
  </si>
  <si>
    <t>Névtelen utca földje (1146/3 hrsz)</t>
  </si>
  <si>
    <t>Névtelen utca földje (1141/3 hrsz)</t>
  </si>
  <si>
    <t>Honvéd utca csapadékcsatorna (1082 hrsz)</t>
  </si>
  <si>
    <t>Honvéd utca közvilágítás (1082 hrsz)</t>
  </si>
  <si>
    <t>Honvéd utca közvilágítás (1118 hrsz)</t>
  </si>
  <si>
    <t>Honvéd utca járda (1082 hrsz)</t>
  </si>
  <si>
    <t>Honvéd utca járda (1118 hrsz)</t>
  </si>
  <si>
    <t>Honvéd utca földje (1118 hrsz)</t>
  </si>
  <si>
    <t>Honvéd utca földje (1082 hrsz)</t>
  </si>
  <si>
    <t>Park utca csapadékcsatorna (1401 hrsz)</t>
  </si>
  <si>
    <t>Park utca utca (1294 hrsz)</t>
  </si>
  <si>
    <t>Park utca utca (967 hrsz)</t>
  </si>
  <si>
    <t>Park utca utca (966 hrsz)</t>
  </si>
  <si>
    <t>Park utca utca (1401 hrsz)</t>
  </si>
  <si>
    <t>Park utca földje (1294 hrsz)</t>
  </si>
  <si>
    <t>Park utca földje (967 hrsz)</t>
  </si>
  <si>
    <t>Park utca földje (966 hrsz)</t>
  </si>
  <si>
    <t>Park utca földje (1401 hrsz)</t>
  </si>
  <si>
    <t>Széchenyi u. járda (932/4 hrsz)</t>
  </si>
  <si>
    <t>Széchenyi u. csapadékcsatorna (932/4 hrsz)</t>
  </si>
  <si>
    <t>Széchenyi u. zárt árok (932/4 hrsz)</t>
  </si>
  <si>
    <t>Sárga villógó jelzőlámpa (Széchenyi - Kossuth L utca kereszteződés)Széchenyi u. járda (932/4 hrsz)</t>
  </si>
  <si>
    <t>Széchenyi u. járda földje (932/4 hrsz)</t>
  </si>
  <si>
    <t>Balassi Bálint utca  (733/3 hrsz)</t>
  </si>
  <si>
    <t>Balassi Bálint utca  (732/1 hrsz)</t>
  </si>
  <si>
    <t>Balassi Bálint utca  (730/4 hrsz)</t>
  </si>
  <si>
    <t>Balassi Bálint utca  (729/5 hrsz)</t>
  </si>
  <si>
    <t>Balassi Bálint utca  (728/3 hrsz)</t>
  </si>
  <si>
    <t>Balassi Bálint utca  (727/3 hrsz)</t>
  </si>
  <si>
    <t>Balassi Bálint utca  (725/3 hrsz)</t>
  </si>
  <si>
    <t>Balassi Bálint utca  (722/5 hrsz)</t>
  </si>
  <si>
    <t>Balassi Bálint utca  (723/4 hrsz)</t>
  </si>
  <si>
    <t>Balassi Bálint utca földje (733/3 hrsz)</t>
  </si>
  <si>
    <t>Balassi Bálint utca földje (732/1 hrsz)</t>
  </si>
  <si>
    <t>Balassi Bálint utca földje (730/4 hrsz)</t>
  </si>
  <si>
    <t>Balassi Bálint utca földje (729/5 hrsz)</t>
  </si>
  <si>
    <t>Balassi Bálint utca földje (728/3 hrsz)</t>
  </si>
  <si>
    <t>Balassi Bálint utca földje (727/3 hrsz)</t>
  </si>
  <si>
    <t>Balassi Bálint utca földje (725/3 hrsz)</t>
  </si>
  <si>
    <t>Balassi Bálint utca földje (722/5 hrsz)</t>
  </si>
  <si>
    <t>Balassi Bálint utca földje (723/4 hrsz)</t>
  </si>
  <si>
    <t>Balassi Bálint utca földje (719/2 hrsz)</t>
  </si>
  <si>
    <t>Berzsenyi Dániel sétány (698 hrsz)</t>
  </si>
  <si>
    <t>Berzsenyi Dániel sétány (650 hrsz)</t>
  </si>
  <si>
    <t>Berzsenyi Dániel sétány földje (698 hrsz)</t>
  </si>
  <si>
    <t>Berzsenyi Dániel sétány földje (650 hrsz)</t>
  </si>
  <si>
    <t>Veres Péter utca csapadékcsatorna (635 hrsz)</t>
  </si>
  <si>
    <t>Veres Péter utca (635 hrsz)</t>
  </si>
  <si>
    <t>Madách I. utca földje (740/2 hrsz)</t>
  </si>
  <si>
    <t>Tölgyfa utca  (531 hrsz)</t>
  </si>
  <si>
    <t>Tölgyfa utca földje (531 hrsz)</t>
  </si>
  <si>
    <t>Csapadékvíz elvezetés Szabó Lőrinc utca 438/3 hrsz</t>
  </si>
  <si>
    <t>Csapadékvíz elvezetés Dr. Babocsay u. 1550/6 hrsz</t>
  </si>
  <si>
    <t>Csapadékvíz elvezetés Dr. Babocsay u. 1550/5 hrsz</t>
  </si>
  <si>
    <t>Csapadékvíz elvezetés Dr. Babocsay u. 1550/4 hrsz</t>
  </si>
  <si>
    <t>Azonnali</t>
  </si>
  <si>
    <t>Effinger Károly utca csapadékcsatorna (493/2 hrsz)</t>
  </si>
  <si>
    <t>Effinger Károly utca  (493/2 hrsz)</t>
  </si>
  <si>
    <t>Effinger Károly utca földje (493/2 hrsz)</t>
  </si>
  <si>
    <t>Effinger Károly utca földje (542 hrsz)</t>
  </si>
  <si>
    <t>Fecske utca földje (1578/1 hrsz)</t>
  </si>
  <si>
    <t>Fecske utca földje (1552/1 hrsz)</t>
  </si>
  <si>
    <t>Fecske utca földje (1551/1 hrsz)</t>
  </si>
  <si>
    <t>Fecske utca földje (1579/1 hrsz)</t>
  </si>
  <si>
    <t>Fecske utca földje (1576/1 hrsz)</t>
  </si>
  <si>
    <t>Fecske utca földje (1575/3 hrsz)</t>
  </si>
  <si>
    <t>Fecske utca földje (1567/1 hrsz)</t>
  </si>
  <si>
    <t>Fecske utca földje (1566/1 hrsz)</t>
  </si>
  <si>
    <t>Fecske utca földje (1564/1 hrsz)</t>
  </si>
  <si>
    <t>Fecske utca földje (1562/1 hrsz)</t>
  </si>
  <si>
    <t>Fecske utca földje (495/2 hrsz)</t>
  </si>
  <si>
    <t>Dombi sétány földje (413/2 hrsz)</t>
  </si>
  <si>
    <t>Dombi sétány  (413/2 hrsz)</t>
  </si>
  <si>
    <t>Dombi sétány földút (413/2 hrsz)</t>
  </si>
  <si>
    <t>Dombi sétány közvilágítás (413/2 hrsz)</t>
  </si>
  <si>
    <t>Dombi sétány csapadékcsatorna (413/2 hrsz)</t>
  </si>
  <si>
    <t>Dombi sétány csapadékcsatorna (429/1 hrsz)</t>
  </si>
  <si>
    <t>Dombi sétány földút (429/1 hrsz)</t>
  </si>
  <si>
    <t>Dombi sétány (429/1 hrsz)</t>
  </si>
  <si>
    <t>Dombi sétány földje (429/1 hrsz)</t>
  </si>
  <si>
    <t>Zrínyi utca (301/2 hrsz)</t>
  </si>
  <si>
    <t>Bartók Béla utca  (286 hrsz)</t>
  </si>
  <si>
    <t>Bartók Béla utca csapadékcsatorna (286 hrsz)</t>
  </si>
  <si>
    <t>Bartók Béla utca földje (286 hrsz)</t>
  </si>
  <si>
    <t>Kodály Zoltán utca földje (209 hrsz)</t>
  </si>
  <si>
    <t>Beépítetlen terület (118/8 hrsz)</t>
  </si>
  <si>
    <t>Beépítetlen terület (118/7 hrsz)</t>
  </si>
  <si>
    <t>Attila utca (67/13 hrsz)</t>
  </si>
  <si>
    <t>Attila utca  (földút) (65/3 hrsz)</t>
  </si>
  <si>
    <t>Attila utca (134/2 hrsz)</t>
  </si>
  <si>
    <t>Attila utca (65/3 hrsz)</t>
  </si>
  <si>
    <t>Attila utca (134/1 hrsz)</t>
  </si>
  <si>
    <t>Attila utca (899 hrsz)</t>
  </si>
  <si>
    <t>Attila utca járda (899 hrsz)</t>
  </si>
  <si>
    <t>Attila utca földje (899 hrsz)</t>
  </si>
  <si>
    <t>Attila utca földje (134/1 hrsz)</t>
  </si>
  <si>
    <t>Attila utca földje (65/3 hrsz)</t>
  </si>
  <si>
    <t>Attila utca földje (134/2 hrsz)</t>
  </si>
  <si>
    <t>Attila utca csapadékcsatorna (899 hrsz)</t>
  </si>
  <si>
    <t>Dr. Babocsay utca (370/1 hrsz)</t>
  </si>
  <si>
    <t>Dr. Babocsay utca (432 hrsz)</t>
  </si>
  <si>
    <t>Dr. Babocsay utca (834 hrsz)</t>
  </si>
  <si>
    <t>Dr. Babocsay utca földje (1551/7hrsz)</t>
  </si>
  <si>
    <t>Dr. Babocsay utca földje (1552/7hrsz)</t>
  </si>
  <si>
    <t>Dr. Babocsay utca földje (1556/6 hrsz)</t>
  </si>
  <si>
    <t>Dr. Babocsay utca földje (345 hrsz)</t>
  </si>
  <si>
    <t>Dr. Babocsay utca földje (1562/7 hrsz)</t>
  </si>
  <si>
    <t>Dr. Babocsay utca földje (370/1 hrsz)</t>
  </si>
  <si>
    <t>Dr. Babocsay utca földje (432 hrsz)</t>
  </si>
  <si>
    <t>Dr. Babocsay utca földje (834 hrsz)</t>
  </si>
  <si>
    <t>122111</t>
  </si>
  <si>
    <t>Hozzájárulás (Erőátviteli hálózat) (Dr. Babocsay u. 432 hrsz)</t>
  </si>
  <si>
    <t>Hozzájárulás (Erőátviteli hálózat) (Dr. Babocsay u. 834 hrsz)</t>
  </si>
  <si>
    <t>Móricz Zsigmond utca földje (492/2 hrsz)</t>
  </si>
  <si>
    <t>Szabó Lőrinc utca földje (436/1 hrsz)</t>
  </si>
  <si>
    <t>Szabó Lőrinc utca földje (438/3 hrsz)</t>
  </si>
  <si>
    <t>Dombföldi út földje (33/2 hrsz)</t>
  </si>
  <si>
    <t>Dombföldi út földje (32/3 hrsz)</t>
  </si>
  <si>
    <t>Dombföldi út földje (31/2 hrsz)</t>
  </si>
  <si>
    <t>122912</t>
  </si>
  <si>
    <t>Gazdasági épületben áttérés 1 f-ról 3 f-ra csatl.nél (902/32 hrsz)</t>
  </si>
  <si>
    <t>12212</t>
  </si>
  <si>
    <t>Villamosenergia hálózati csatlakozás - Széchenyi utca hrsz 1621</t>
  </si>
  <si>
    <t>1211482</t>
  </si>
  <si>
    <t>1211332</t>
  </si>
  <si>
    <t>118/3 hrsz ivóvíz bekötés (Rudifürdő-köz)</t>
  </si>
  <si>
    <t>902/32 hrsz ivóvíz bekötés (Nagyparkoló tér)</t>
  </si>
  <si>
    <t>TÉRFIGYELŐ KAMERARENDSZER</t>
  </si>
  <si>
    <t>1558/11. hrsz. ingatlan</t>
  </si>
  <si>
    <t>1211222</t>
  </si>
  <si>
    <t>1088/6 hrsz-ú ingatlan (Széchenyi utca)</t>
  </si>
  <si>
    <t>Ívóvíz bekötés geodéziai beméréssel (Széchenyi utca) 932/1 hrsz</t>
  </si>
  <si>
    <t>Széchenyi utcai zárt árok (932/1 hrsz)</t>
  </si>
  <si>
    <t>Földterület (042/28 HRSZ)  (Külterület-Hévíz)</t>
  </si>
  <si>
    <t>Nagyparkoló T1-jelű út (902/32 hrsz)</t>
  </si>
  <si>
    <t>58 férőhelyes parkoló (Széchenyi utca) (1088/6 hrsz)</t>
  </si>
  <si>
    <t>2102 hrsz ingatlan (Dombföldi út)</t>
  </si>
  <si>
    <t>12114411</t>
  </si>
  <si>
    <t>ÁRPÁDKOR TEMPLOM (Temető, Egregy) (023 HRSZ)</t>
  </si>
  <si>
    <t>1211423</t>
  </si>
  <si>
    <t>ERDŐ FÖLDTERÜLETE (07/2 HRSZ)  (Külterület-Hévíz)</t>
  </si>
  <si>
    <t>ERDŐ FÖLDTERÜLETE (062/1 HRSZ)  (Külterület-Hévíz)</t>
  </si>
  <si>
    <t>DERŰS UTCA (FÖLDÚT) (1550/1 HRSZ)</t>
  </si>
  <si>
    <t>DERŰS UTCA FÖLDJE (1550/1 HRSZ)</t>
  </si>
  <si>
    <t>FÖLDKÁBELES CSATLAKOZÁS DOMBFÖLDI U. 30/4 hrsz</t>
  </si>
  <si>
    <t>KIF CSATLAKOZÁS ORVOSI ÜGYELET (1074 hrsz)</t>
  </si>
  <si>
    <t>KIF CSATLAKOZÁS EGREGYI PROJEKT (67/15 HRSZ) (Zrínyi utca)</t>
  </si>
  <si>
    <t>KIF Csatlakozás alpályaudvar (Nagyparkoló tér) 902/32 hrsz</t>
  </si>
  <si>
    <t>KIF CSATLAKOZÁS BÜKI U. KÖZVILÁGÍTÁS/FELSŐPÁHOK 1221/1 hrsz</t>
  </si>
  <si>
    <t>KIF CSATLAKOZÁS EGREGYI PROJEKT (304 HRSZ) Egregyi utca</t>
  </si>
  <si>
    <t>12192482</t>
  </si>
  <si>
    <t>FAHÁZ (ÁRPÁD U. TEMETÖ) (1223 HRSZ)</t>
  </si>
  <si>
    <t>COLOMBÁRIUM (ÁRPÁD U. TEMETÖ) (1223 HRSZ)</t>
  </si>
  <si>
    <t>NYILVÁNOS WC (KÖLCSEY U.)(AUTÓBUSZPÁLYUDVARRAL SZEMBEN) 964/9 hrsz</t>
  </si>
  <si>
    <t>KESZTHELY-HÉVÍZ KERÉKPÁRÚT (934/3 HRSZ)  (Külterület-Hévíz)</t>
  </si>
  <si>
    <t>RENDÖRÖRS (H, ERZSÉBET KNÉ U. 5.) (999 HRSZ)</t>
  </si>
  <si>
    <t>ADY U. JÁRDA CSAPADÉKCSATORNA (1394 HRSZ)</t>
  </si>
  <si>
    <t>GYÖNGYVIRÁG-KÖZ (JÁRDA) (989 HRSZ)</t>
  </si>
  <si>
    <t>ADY UTCAI GYALOGOS ÁTKELŐHELY hrsz: 1500/1</t>
  </si>
  <si>
    <t>AUTÓBUSZVÁRÓ (ADY U.) (1394 HRSZ)</t>
  </si>
  <si>
    <t>ADY U. GYALOGOS ÁTKELÖHELY (TÓ D-I BEJÁRATA) hrsz: 933/3</t>
  </si>
  <si>
    <t>SZÉCHENYI U. JÁRDA (932/4 HRSZ)</t>
  </si>
  <si>
    <t>GYÖNGYVIRÁG-KÖZ FÖLDJE (989 HRSZ)</t>
  </si>
  <si>
    <t>SZÉCHENYI U. JÁRDA CSAPADÉKCSATORNA (932/1 HRSZ)</t>
  </si>
  <si>
    <t>AUTÓBUSZVÁRÓ (SZÉCHENYI U.) (932/4 HRSZ)</t>
  </si>
  <si>
    <t>AUTÓBUSZVÁRÓ (SZÉCHENYI U.) (932/1 HRSZ)</t>
  </si>
  <si>
    <t>SÁRGA VILLOGÓ JELZŐLÁMPA (SZÉCHENYI-KOSSUTH L. U.) (932/1 HRSZ)</t>
  </si>
  <si>
    <t>JÓKAI U. CSAPADÉKCSATORNA (904/5 HRSZ)</t>
  </si>
  <si>
    <t>KÖLCSEY F. U. JÁRDA (986 HRSZ)</t>
  </si>
  <si>
    <t>KÖLCSEY FERENC UTCA (986 HRSZ)</t>
  </si>
  <si>
    <t>KÖLCSEY FERENC UTCA FÖLDJE (986 HRSZ)</t>
  </si>
  <si>
    <t>DEÁK F. TÉR (984 HRSZ)</t>
  </si>
  <si>
    <t>NAGYPARKOLÓ CSAPADÉKCSATORNÁJA (902/32 HSZ)</t>
  </si>
  <si>
    <t>NAGYPARKOLÓ SÉTÁNY CSAPADÉKCSATORNÁJA (902/32 HSZ)</t>
  </si>
  <si>
    <t>DEÁK TÉRI GALÉRIA ÉPÜLETE (MÜV.KP.) (H, DEÁK TÉR 1.) (984 HRSZ)</t>
  </si>
  <si>
    <t>DEÁK TÉRI GALÉRIA FÖLDJE (984 HRSZ)</t>
  </si>
  <si>
    <t>Gazdasági épület (TDM) (Nagyparkoló) (902/32 hrsz)</t>
  </si>
  <si>
    <t>KERÉKPÁROS DOKKOLÓ RENDSZER</t>
  </si>
  <si>
    <t>SOROMPÓ 2,5 M-ES KARRAL (902/32 HRSZ) (Nagyparkoló tér)</t>
  </si>
  <si>
    <t>NAGYPARKOLÓ SÉTÁNY TÉRVILÁGÍTÁSA (902/32 HRSZ)</t>
  </si>
  <si>
    <t>LÖPAVILON (H, SZÉCHENYI U. ) (902/32 HRSZ) (Nagyparkoló tér)</t>
  </si>
  <si>
    <t>NYILVÁNOS WC (AUTÓPARKOLÓ) (902/32 HRSZ) (Nagyparkoló tér)</t>
  </si>
  <si>
    <t>868/3 HRSZ-Ú INGATLAN KISAJÁTÍTÁSA (Martinovics utca)</t>
  </si>
  <si>
    <t>12114812</t>
  </si>
  <si>
    <t>ERZSÉBET KIRÁLYNÉ U. JÁRDA (979 HRSZ)</t>
  </si>
  <si>
    <t>VAJDA Á. U. CSAPADÉKCSATORNA (812/18 HRSZ)</t>
  </si>
  <si>
    <t>ERZSÉBET KIRÁLYNÉ UTCA (979 HRSZ)</t>
  </si>
  <si>
    <t>MADÁCH KÖZ (740/2 HRSZ)</t>
  </si>
  <si>
    <t>12112212</t>
  </si>
  <si>
    <t>ERZSÉBET KIRÁNYNÉ UTCA FÖLDJE (979 HRSZ)</t>
  </si>
  <si>
    <t>12113311</t>
  </si>
  <si>
    <t>RÓZSAKERT ÉPÜLETE (H, RÁKÓCZI U. 1.) (978 HRSZ)</t>
  </si>
  <si>
    <t>67/16. HRSZ-Ú EGYÉB ÉPÍTMÉNY Egregyi utca</t>
  </si>
  <si>
    <t>DÍSZTÉR EGREGY (Zrínyi utca) hrsz: 67/15</t>
  </si>
  <si>
    <t>I. VILÁGHÁBORÚS SÍRKERT (67/14 HRSZ) (Temető, Egregy)</t>
  </si>
  <si>
    <t>RÓZSAKERT FÖLDJE (H, RÁKÓCZI U. 17.) (978 HRSZ)</t>
  </si>
  <si>
    <t>MOZI KÖZÖS UDVARA (H, ERZSÉBET KNÉ U. 4.) (973 HRSZ)</t>
  </si>
  <si>
    <t>FONTANA FILMSZÍNHÁZ + MÚZEUM FÖLDJE (H, RÁKÓCZI U. 9.) (971/A/1 HRSZ)</t>
  </si>
  <si>
    <t>EFFINGER KÁROLY U. CSAPADÉKCSATORNA (542 HRSZ)</t>
  </si>
  <si>
    <t>AUTÓBUSZVÁRÓ (EFFINGER K. U.) 492/6 hrsz</t>
  </si>
  <si>
    <t>FONTANA FILMSZÍNHÁZ ÉPÜLETE (MOZI+MÚZEUM) (H, RÁKÓCZI U. 9.) (971/A HRSZ)</t>
  </si>
  <si>
    <t>KOPJAFA 1956 EMLÉKÉRE (ARATÓ IMRE) (492/10 HRSZ) (Október 23. Emlékpark)</t>
  </si>
  <si>
    <t>GYÖNGYVIRÁG-KÖZ (JÁRDA) (970 HRSZ)</t>
  </si>
  <si>
    <t>NAGY I. U. CSAPADÉKCSATORNA (492/1 HRSZ)</t>
  </si>
  <si>
    <t>GYÖNGYVIRÁG-KÖZ FÖLDJE (RÁKÓCZI-ERZSÉBET KNÉ U. KÖZÖTT) (970 HRSZ)</t>
  </si>
  <si>
    <t>RÁKÓCZI F. UTCA (SÉTÁLÓ UTCA) (969 HRSZ)</t>
  </si>
  <si>
    <t>RÁKÓCZI F. U. JÁRDA (969 HRSZ)</t>
  </si>
  <si>
    <t>RÁKÓCZI FERENC UTCA FÖLDJE (969 HRSZ)</t>
  </si>
  <si>
    <t>GRÓF FESTETICS GY. TÉR (968 HRSZ)</t>
  </si>
  <si>
    <t>DOMBI SÉTÁNY CSAPADÉKCSATORNÁJA (413/1 HRSZ)</t>
  </si>
  <si>
    <t>GRÓF FESTETICS GYÖRGY TÉR FÖLDJE (968 HRSZ)</t>
  </si>
  <si>
    <t>DOMBI SÉTÁNY KÖZVILÁGÍTÁSA (413/1 HRSZ)</t>
  </si>
  <si>
    <t>PARK UTCA (FÖLDÚT) (965 HRSZ)</t>
  </si>
  <si>
    <t>PARK UTCA (965 HRSZ)</t>
  </si>
  <si>
    <t>PARK U. JÁRDA - LÉPCSÖ (966 HRSZ)</t>
  </si>
  <si>
    <t>FORTUNA U. CSAPADÉKCSATORNA (405/11 HRSZ)</t>
  </si>
  <si>
    <t>PARK UTCA FÖLDJE (965 HRSZ)</t>
  </si>
  <si>
    <t>LABDARÚGÓPÁLYA (SPORTTELEP) (H, KOSSUTH L. U. 9/A) (963 HRSZ) (Sportpálya)</t>
  </si>
  <si>
    <t>TENISZPÁLYA (SPORTTELEP) (H, KOSSUTH L. U. 9/A) (963 HRSZ) (Sportpálya)</t>
  </si>
  <si>
    <t>BARTÓK BÉLA U. CSAPADÉKCSATORNA (265/5 HRSZ)</t>
  </si>
  <si>
    <t>SPORTÖLTÖZŐ (SPORTPÁLYA-H, KOSSUTH L. U. 9/A) (963 Hrsz)</t>
  </si>
  <si>
    <t>EDZŐTEREM (SPORTPÁLYA-H, KOSSUTH L. U. 9/A) (963 Hrsz)</t>
  </si>
  <si>
    <t>PERGOLA (FA) (JÁTSZÓTÉR-ZRÍNYI U.) (265/2 HRSZ)</t>
  </si>
  <si>
    <t>AXOR KERÍTÉS (JÁTSZÓTÉR-ZRÍNYI U.) (265/2 HRSZ)</t>
  </si>
  <si>
    <t>KERÉKPÁRTÁROLÓ (JÁTSZÓTÉR-ZRÍNYI U.) (265/2 HRSZ)</t>
  </si>
  <si>
    <t>IVÓKÚT (MÉSZKÖ) ((JÁTSZÓTÉR-ZRÍNYI U.) (265/2 HRSZ)</t>
  </si>
  <si>
    <t>1624/3. HRSZ-Ú INGATLAN BALÁZS I. (Piac, rendezvénytér)</t>
  </si>
  <si>
    <t>SPORTPÁLYA (H, KOSSUTH L. U. 9/A) (963 HRSZ)</t>
  </si>
  <si>
    <t>KOSSUTH LAJOS UTCA (962 HRSZ)</t>
  </si>
  <si>
    <t>KOSSUTH L. U. JÁRDA (962 HRSZ)</t>
  </si>
  <si>
    <t>KOSSUTH L. UTCA FÖLDJE (962 HRSZ)</t>
  </si>
  <si>
    <t>NÉVTELEN UTCA (FÖLDÚT) (ADY U. KISPARKOLÓ SAROK) (946 HRSZ)</t>
  </si>
  <si>
    <t>ADY U. KISPARKOLÓ SAROK FÖLDJE (946 HRSZ)</t>
  </si>
  <si>
    <t>AUTÓPARKOLÓ (ADY U.) (934/1 HRSZ)</t>
  </si>
  <si>
    <t>MIKES KELEMEN UTCA (FÖLDÚT) (1531/2 HRSZ)</t>
  </si>
  <si>
    <t>ADY E. U. JÁRDA (933/3 HRSZ) (Festetics sétány)</t>
  </si>
  <si>
    <t>ADY U. JÁRDA FÖLDJE (933/3 HRSZ)</t>
  </si>
  <si>
    <t>SZÉCHENYI U. JÁRDA (932/1 HRSZ)</t>
  </si>
  <si>
    <t>SZÉCHENYI U. JÁRDA FÖLDJE (932/1 HRSZ)</t>
  </si>
  <si>
    <t>IFJ. REISCHL VENCEL UTCÁBAN SZENNYVÍZ ELVEZETÉS KIÉPÍTÉSE (1506/4 hrsz)</t>
  </si>
  <si>
    <t>AUTÓPARKOLÓ (ADY U.) (1500/1 HRSZ)</t>
  </si>
  <si>
    <t>BEÉPÍTETLEN TERÜLET (H, JÓKAI U. 1.) (904/3 HRSZ)</t>
  </si>
  <si>
    <t>KIS MŰFÜVES PÁLYA MELLETTI TERÜLET KERT 1455/98 (Tavirózsa utca)</t>
  </si>
  <si>
    <t>KIS MŰFÜVES PÁLYA MELLETTI TERÜLET JÁRDA 1455/98 (Tavirózsa utca)</t>
  </si>
  <si>
    <t>KIS MŰFÜVES PÁLYA MELLETTI TERÜLET KERT 1455/97 (Tavirózsa utca)</t>
  </si>
  <si>
    <t>KIS MŰFÜVES PÁLYA MELLETTI TERÜLET JÁRDA 1455/97 (Tavirózsa utca)</t>
  </si>
  <si>
    <t>MLSZ SPORTPÁLYA TAVIRÓZSA U. (20x40) (Tavirózsa utca) 1455/97 hrsz</t>
  </si>
  <si>
    <t>SKATE PÁLYA (1455/97 HRSZ) (Tavirózsa utca)</t>
  </si>
  <si>
    <t>BEÉPÍTETLEN TERÜLET (H, ATTILA U. 8.) (904/2 HRSZ)</t>
  </si>
  <si>
    <t>PARKOLÓ (JÓKAI U.) (904/5 HRSZ)</t>
  </si>
  <si>
    <t>JÓKAI U. JÁRDA (904/5 HRSZ)</t>
  </si>
  <si>
    <t>TAVIRÓZSA U. CSAPADÉKCSATORNA (1455/96 HRSZ)</t>
  </si>
  <si>
    <t>JÓKAI UTCA (904/5 HRSZ)</t>
  </si>
  <si>
    <t>JÓKAI UTCA FÖLDJE (904/5 HRSZ)</t>
  </si>
  <si>
    <t>PIAC KIALAKÍTÁSÁHOZ ÚT (NAGYPARKOLÓ) (902/32 HRSZ)</t>
  </si>
  <si>
    <t>NAGYPARKOLÓ (AUTÓPARKOLÓ, SZÉCHENYI U.) (902/32 HRSZ)</t>
  </si>
  <si>
    <t>MLSZ SPORTPÁLYA SPORT U. (68x105) (1455/83 hrsz)</t>
  </si>
  <si>
    <t>NAGYPARKOLÓ SÉTÁNY (JÁRDA) (902/32 HRSZ)</t>
  </si>
  <si>
    <t>MULTIFUNKCIÓS SPORTPÁLYA (dr. Semmelweis Ignác utca) 1455/79 hrsz</t>
  </si>
  <si>
    <t>NAGYPARKOLÓ FÖLDJE (902/32 HRSZ)</t>
  </si>
  <si>
    <t>SZENT ERZSÉBET TÉR (ÁRPÁD-HÁZI) (865 HRSZ)</t>
  </si>
  <si>
    <t>SZENT ERZSÉBET TÉR FÖLDJE (ÁRPÁDHÁZI) (H, SZÉCHENYI U. 40.) (865 HRSZ)</t>
  </si>
  <si>
    <t>SPORT U. KÖZVILÁGÍTÁS (1455/2 hrsz)</t>
  </si>
  <si>
    <t>MARTINOVICS UTCA (FÖLDÚT) (862 HRSZ)</t>
  </si>
  <si>
    <t>SPORTPÁLYA LELÁTÓHOZ TÁMFAL (Tavirózsa utca) 1455/106 hrsz</t>
  </si>
  <si>
    <t>ÍVÓVÍZ BEKÖTÉS SPORTPÁLYA LELÁTÓ (Tavirózsa utca) 1455/106 hrsz</t>
  </si>
  <si>
    <t>MARTINOVICS UTCA (862 HRSZ)</t>
  </si>
  <si>
    <t>MARTINOVICS UTCA FÖLDJE (862 HRSZ)</t>
  </si>
  <si>
    <t>VAJDA ÁKOS U. JÁRDA (812/18 HRSZ)</t>
  </si>
  <si>
    <t>VAJDA ÁKOS UTCA (812/18 HRSZ)</t>
  </si>
  <si>
    <t>VAJDA ÁKOS UTCA FÖLDJE (812/18 HRSZ)</t>
  </si>
  <si>
    <t>1211111</t>
  </si>
  <si>
    <t>ÁROK FÖLDTERÜLETE (08 HRSZ)  (Külterület-Hévíz)</t>
  </si>
  <si>
    <t>BALASSI BÁLINT UTCA (720/2 HRSZ)</t>
  </si>
  <si>
    <t>SUGÁR UTCAI JÁTSZÓTÉR VILÁGÍTÁS (Hévíz, Sugár utca) (1424/1 hrsz)</t>
  </si>
  <si>
    <t>SUGÁR UTCAI JÁTSZÓTÉR IVÓKÚT (Hévíz, Sugár utca) (1424/1 hrsz)</t>
  </si>
  <si>
    <t>SUGÁR UTCAI JÁTSZÓTÉR KERÍTÉSE (Hévíz, Sugár utca) (1424/1 hrsz)</t>
  </si>
  <si>
    <t>SUGÁR UTCAI JÁTSZÓTÉR IVÓVÍZ (Hévíz, Sugár utca) (1424/1 hrsz)</t>
  </si>
  <si>
    <t>BALASSI BÁLINT UTCA (FÖLDÚT) (719/2 HRSZ)</t>
  </si>
  <si>
    <t>SUGÁR-KÖZ SZENNYVÍZE (1410/2 HRSZ)</t>
  </si>
  <si>
    <t>BALASSI BÁLINT UTCA FÖLDJE (720/2 HRSZ)</t>
  </si>
  <si>
    <t>KISFALUDY S. UTCA (718 HRSZ)</t>
  </si>
  <si>
    <t>PARK U. - VÖRÖSMARTY U. SAROK ING. (1295/4 HRSZ.)</t>
  </si>
  <si>
    <t>PARK UTCA (FÖLDÚT) (1249/45 HRSZ)</t>
  </si>
  <si>
    <t>KISFALUDY S. UTCA (FÖLDÚT) (718 HRSZ)</t>
  </si>
  <si>
    <t>KISFALUDY S. U. JÁRDA (718 HRSZ)</t>
  </si>
  <si>
    <t>KISFALUDY SÁNDOR UTCA FÖLDJE (718 HRSZ)</t>
  </si>
  <si>
    <t>KÖZÚT (FÖLDÚT) (071 HRSZ)  (Külterület-Hévíz)</t>
  </si>
  <si>
    <t>BÜKI U. JÁRDA CSAPADÉKCSATORNA (1221/3 HRSZ)</t>
  </si>
  <si>
    <t>BÜKI UTCAI PARKOLÓHELYEK (8DB) (1221/3 hrsz)</t>
  </si>
  <si>
    <t>KÖZÚT FÖLDTERÜLETE (071 HRSZ)  (Külterület-Hévíz)</t>
  </si>
  <si>
    <t>MAGYAR PÁL UTCA (677 HRSZ)</t>
  </si>
  <si>
    <t>MAGYAR PÁL UTCA FÖLDJE (677 HRSZ)</t>
  </si>
  <si>
    <t>TASZII MELLETTI KERT SZT. ANDRÁS U. 1174 hrsz (Szent András utca)</t>
  </si>
  <si>
    <t>RÓMAI KORI ROMKERT (ATTILA U.) (67/13 HRSZ)</t>
  </si>
  <si>
    <t>BEÉPÍTETLEN TERÜLET (67/13 HRSZ) (Attila utca)</t>
  </si>
  <si>
    <t>GAMESZ TELEPHELYI MÜHELY (H, ZRÍNYI U. 131.) (67/11 HRSZ)</t>
  </si>
  <si>
    <t>GAMESZ TELEPHELYI MÜHELY (FAZEKAS) (H, ZRÍNYI U. 131.) (67/11 HRSZ)</t>
  </si>
  <si>
    <t>SPORTCSARNOK VILLAMOS BEKÖTÉS KIALAKÍTÁSA (Széchenyi utca) (1089/1 hrsz)</t>
  </si>
  <si>
    <t>GAMESZ TELEPHELYI MÜHELY FÖLDJE (H, ZRÍNYI U. 130/B.) (67/11 HRSZ)</t>
  </si>
  <si>
    <t>DÓZSA GYÖRGY UTCA (668 HRSZ)</t>
  </si>
  <si>
    <t>DÓZSA GYÖRGY UTCA FÖLDJE (668 HRSZ)</t>
  </si>
  <si>
    <t>ÁROK (09/79 HRSZ)  (Külterület-Hévíz)</t>
  </si>
  <si>
    <t>ÁROK (EGREGYI PATAK) (09/38 HRSZ)</t>
  </si>
  <si>
    <t>ÁROK FÖLDJE (EGREGYI PATAK) (66 HRSZ)</t>
  </si>
  <si>
    <t>ÁROK (09/199 HRSZ)  (Külterület-Hévíz)</t>
  </si>
  <si>
    <t>ÁROK (09/163 HRSZ)  (Külterület-Hévíz)</t>
  </si>
  <si>
    <t>ÁROK (09/122 HRSZ)  (Külterület-Hévíz)</t>
  </si>
  <si>
    <t>BERZSENYI DÁNIEL SÉTÁNY (625 HRSZ)</t>
  </si>
  <si>
    <t>BERZSENYI D. SÉTÁNYFÖLDJE (625 HRSZ)</t>
  </si>
  <si>
    <t>GERSEI-PETHÖ UTCA (617 HRSZ)</t>
  </si>
  <si>
    <t>GERSEI-PETHÖ UTCA FÖLDJE (617 HRSZ)</t>
  </si>
  <si>
    <t>ATTILA UTCA (FÖLDÚT) (134/2 HRSZ)</t>
  </si>
  <si>
    <t>ATTILA UTCA (60 HRSZ)</t>
  </si>
  <si>
    <t>ATTILA U. JÁRDA (134/1 HRSZ)</t>
  </si>
  <si>
    <t>ATTILA UTCA FÖLDJE (60 HRSZ)</t>
  </si>
  <si>
    <t>VERES PÉTER UTCA (599 HRSZ)</t>
  </si>
  <si>
    <t>VERES PÉTER UTCA FÖLDJE (599 HRSZ)</t>
  </si>
  <si>
    <t>ÁROK (064/8 HRSZ)  (Külterület-Hévíz)</t>
  </si>
  <si>
    <t>AKÁC UTCA (593 HRSZ)</t>
  </si>
  <si>
    <t>ÁROK (064/3 HRSZ)  (Külterület-Hévíz)</t>
  </si>
  <si>
    <t>AKÁC UTCA FÖLDJE (593 HRSZ)</t>
  </si>
  <si>
    <t>KÖZÚT (FÖLDÚT) (059 HRSZ)  (Külterület-Hévíz)</t>
  </si>
  <si>
    <t>KÖZÚT FÖLDTERÜLETE (059 HRSZ)  (Külterület-Hévíz)</t>
  </si>
  <si>
    <t>MAJOR-KÖZ (FÖLDÚT) (588 HRSZ)</t>
  </si>
  <si>
    <t>MAJOR-KÖZ FÖLDJE (588 HRSZ)</t>
  </si>
  <si>
    <t>KÖZÚT (FÖLDÚT) (058 HRSZ)  (Külterület-Hévíz)</t>
  </si>
  <si>
    <t>KÖZÚT FÖLDTERÜLETE (058 HRSZ)  (Külterület-Hévíz)</t>
  </si>
  <si>
    <t>MADÁCH I. U. JÁRDA (578 HRSZ)</t>
  </si>
  <si>
    <t>MADÁCH I. UTCA (578 HRSZ)</t>
  </si>
  <si>
    <t>MADÁCH I. UTCA FÖLDJE (578 HRSZ)</t>
  </si>
  <si>
    <t>BEÉPÍTETLEN TERÜLET (H, ZRÍNYI U. 148.) (57/2 HRSZ)</t>
  </si>
  <si>
    <t>KÖZÚT (FÖLDÚT) (057 HRSZ)  (Külterület-Hévíz)</t>
  </si>
  <si>
    <t>KÖZÚT FÖLDTERÜLETE (057 HRSZ)  (Külterület-Hévíz)</t>
  </si>
  <si>
    <t>NÉVTELEN UTCA (BUDAI N.A.-MÓRICZ ZS. U. KÖZÖTT) (565 HRSZ)</t>
  </si>
  <si>
    <t>NÉVTELEN UTCA FÖLDJE (BUDAI N.A.-MÓRICZ ZS. U. KÖZÖTT)(565 HRSZ)</t>
  </si>
  <si>
    <t>BUDAI NAGY ANTALUTCA (532 HRSZ)</t>
  </si>
  <si>
    <t>BUDAI N. A. UTCA FÖLDJE (532 HRSZ)</t>
  </si>
  <si>
    <t>FENYÖ UTCA (530 HRSZ)</t>
  </si>
  <si>
    <t>FENYÖ UTCA JÁRDA (530 HRSZ)</t>
  </si>
  <si>
    <t>FENYÖ UTCA FÖLDJE (530 HRSZ)</t>
  </si>
  <si>
    <t>KÖZÚT (FÖLDÚT) (052 HRSZ)  (Külterület-Hévíz)</t>
  </si>
  <si>
    <t>KÖZÚT FÖLDTERÜLETE (052 HRSZ)  (Külterület-Hévíz)</t>
  </si>
  <si>
    <t>TÖLGYFA UTCA (507 HRSZ)</t>
  </si>
  <si>
    <t>TÖLGYFA UTCA FÖLDJE (507 HRSZ)</t>
  </si>
  <si>
    <t>BEÉPÍTETLEN TERÜLET (495/4 HRSZ) (Fecske utca)</t>
  </si>
  <si>
    <t>EFFINGER KÁROLY UTCA (542 HRSZ)</t>
  </si>
  <si>
    <t>EFFINGER KÁROLY UTCA FÖLDJE (493/1 HRSZ)</t>
  </si>
  <si>
    <t>BEÉPÍTETLEN TERÜLET (492/6 HRSZ)</t>
  </si>
  <si>
    <t>EGREGYI TEMETŐKERT ÁTÉPÍTÉSE (Temető, Egregy) 023 hrsz</t>
  </si>
  <si>
    <t>FORTUNA U. IVÓVÍZ 11 DB ING. (405/11)</t>
  </si>
  <si>
    <t>PIAC JÁRDABURKOLAT (Piac, rendezvénytér)</t>
  </si>
  <si>
    <t>PIAC FŐKAPU (Piac, rendezvénytér)</t>
  </si>
  <si>
    <t>ALSÓPÁHOK-HÉVÍZ KERÉKPÁRÚT (Ady u.)</t>
  </si>
  <si>
    <t>SZENNYVÍZ (PIAC- ÉS RENDEZVÉNYTÉR)</t>
  </si>
  <si>
    <t>IVÓVÍZ (PIAC ÉS RENDEZVÉNYTÉR)</t>
  </si>
  <si>
    <t>ELEKTROMOS ÁRAM (PIAC- ÉS RENDEZVÉNYTÉR)</t>
  </si>
  <si>
    <t>TOLÓKAPU (PIAC NY-I OLDALA) (Piac, rendezvénytér)</t>
  </si>
  <si>
    <t>IFJÚSÁGI LAKÓTELEP CSAPADÉKCSATORNÁJA (Névtelen utca)</t>
  </si>
  <si>
    <t>GÁZVEZETÉK RENDSZER (HÉVÍZ VÁROS)</t>
  </si>
  <si>
    <t>KÖZVILÁGÍTÁS (HÉVÍZ VÁROS)</t>
  </si>
  <si>
    <t>OKTÓBER 23. EMLÉKPARK (492/10 HRSZ)</t>
  </si>
  <si>
    <t>OKTÓBER 23 EMLÉKPARK FÖLDJE (492/10 HRSZ)</t>
  </si>
  <si>
    <t>NAGY IMRE U. JÁRDA (492/1 HRSZ)</t>
  </si>
  <si>
    <t>NAGY IMRE UTCA (492/1 HRSZ)</t>
  </si>
  <si>
    <t>NAGY IMRE UTCA FÖLDJE (492/1 HRSZ)</t>
  </si>
  <si>
    <t>MÓRICZ ZS. U. PARKOLÓ (492/2 HRSZ)</t>
  </si>
  <si>
    <t>KÖZÚT (FÖLDÚT) (048 HRSZ)  (Külterület-Hévíz)</t>
  </si>
  <si>
    <t>KÖZÚT FÖLDTERÜLETE (048 HRSZ)  (Külterület-Hévíz)</t>
  </si>
  <si>
    <t>BEM JÓZSEF UTCA (462 HRSZ)</t>
  </si>
  <si>
    <t>KÖZÚT CSAPADÉKCSATORNÁJA (2062 HRSZ)  (Külterület-Hévíz)</t>
  </si>
  <si>
    <t>BEM JÓZSEF UTCA FÖLDJE (462 HRSZ)</t>
  </si>
  <si>
    <t>KÖZÚT (FÖLDÚT) (045 HRSZ)  (Külterület-Hévíz)</t>
  </si>
  <si>
    <t>KÖZÚT FÖLDTERÜLETE (045 HRSZ)  (Külterület-Hévíz)</t>
  </si>
  <si>
    <t>FECSKE UTCA (446 HRSZ)</t>
  </si>
  <si>
    <t>RÓMAI U. KÖZVILÁGÍTÁS (1505 HRSZ)</t>
  </si>
  <si>
    <t>FECSKE UTCA FÖLDJE (446 HRSZ)</t>
  </si>
  <si>
    <t>RÓMAI UTCÁBAN SZENNYVÍZ ELVEZETÉS KIÉPÍTÉSE (1505 hrsz)</t>
  </si>
  <si>
    <t>MÓRICZ ZS. UTCA (445 HRSZ)</t>
  </si>
  <si>
    <t>MÓRICZ ZS. U. JÁRDA (445 HRSZ)</t>
  </si>
  <si>
    <t>HELIKON U. CSAPADÉKCSATORNA (1493 HRSZ)</t>
  </si>
  <si>
    <t>MÓRICZ ZS. UTCA FÖLDJE (445 HRSZ)</t>
  </si>
  <si>
    <t>Dr. Semmelweis és Dr. Korányi utcák közötti garázssor aszfaltozása (dr. Semmelweis Ignác utca) 1455/107 hrsz</t>
  </si>
  <si>
    <t>SZABÓ LÖRINC U. JÁRDA (433/3 HRSZ)</t>
  </si>
  <si>
    <t>DR. KORÁNYI F. U. CSAPADÉKCSATORNA (1442 HRSZ)</t>
  </si>
  <si>
    <t>SZABÓ LÖRINC UTCA (FÖLDÚT) (438/3 HRSZ)</t>
  </si>
  <si>
    <t>SZABÓ LÖRINC UTCA (433/3 HRSZ)</t>
  </si>
  <si>
    <t>(dr. Semmelweis Ignác utca) CSAPADÉKCSATORNA (1440 HRSZ)</t>
  </si>
  <si>
    <t>SZABÓ L. U. PARKOLÓ (433/3 HRSZ)</t>
  </si>
  <si>
    <t>(dr. Semmelweis Ignác utca) GÉPJÁRMŰ VÁRAKOZÓHELYEK 1440 hrsz</t>
  </si>
  <si>
    <t>SUGÁR U. CSAPADÉKCSATORNA (1425 HRSZ)</t>
  </si>
  <si>
    <t>SZABÓ LÖRINC UTCA FÖLDJE (433/3 HRSZ)</t>
  </si>
  <si>
    <t>HUNYADI U. JÁRDA (422 HRSZ)</t>
  </si>
  <si>
    <t>KERÉKPÁRTÁROLÓ SUGÁR UTCA 1425 hrsz</t>
  </si>
  <si>
    <t>SZIRÁKY-HÁZ GARÁZSA (1300 HRSZ) (H, VÖRÖSMARTY U. 38.)</t>
  </si>
  <si>
    <t>HUNYADI UTCA (422 HRSZ)</t>
  </si>
  <si>
    <t>HUNYADI UTCA FÖLDJE (422 HRSZ)</t>
  </si>
  <si>
    <t>KERÍTÉS (ÁRPÁD U. TEMETÖ) (1223 HRSZ)</t>
  </si>
  <si>
    <t>DOMBI SÉTÁNY (FÖLDÚT) (413/1 HRSZ)</t>
  </si>
  <si>
    <t>GRÁNIT SÍREMLÉK (1223 HRSZ) Árpád u. Temető</t>
  </si>
  <si>
    <t>DOMBI SÉTÁNY (413/1 HRSZ)</t>
  </si>
  <si>
    <t>SZENT ANDRÁS U. CSAPADÉKCSATORNA (1204 HRSZ)</t>
  </si>
  <si>
    <t>DOMBI SÉTÁNY FÖLDJE (413/1 HRSZ)</t>
  </si>
  <si>
    <t>FISLI-KÖZ (FÖLDÚT) (410/9 HRSZ)</t>
  </si>
  <si>
    <t>FISLI JÓZSEF-KÖZ FÖLDJE (410/9 HRSZ) (Fisli-köz)</t>
  </si>
  <si>
    <t>BÚZA-KÖZ UTCA (410/10 HRSZ)</t>
  </si>
  <si>
    <t>BÚZA-KÖZ FÖLDJE (410/10 HRSZ)</t>
  </si>
  <si>
    <t>VÖRÖSMARTY U. CSAPADÉKCSATORNA (1154 HRSZ)</t>
  </si>
  <si>
    <t>SZÁNTÓ (041 HRSZ) (KÖZÉP-DÜLÖ)  (Külterület-Hévíz)</t>
  </si>
  <si>
    <t>AUTÓBUSZVÁRÓ (VÖRÖSMARTY-SUGÁR U.) 1154 hrsz</t>
  </si>
  <si>
    <t>AUTÓBUSZVÁRÓ (VÖRÖSMARTY U.) (1154 HRSZ)</t>
  </si>
  <si>
    <t>FORTUNA UTCA (FÖLDÚT) (405/11 HRSZ)</t>
  </si>
  <si>
    <t>VÍZTORONY (1091 HRSZ) (H, SZÉCHENYI U. 27.)</t>
  </si>
  <si>
    <t>HONVÉD UTCA (1082 HRSZ)</t>
  </si>
  <si>
    <t>FORTUNA UTCA FÖLDJE (405/11 HRSZ)</t>
  </si>
  <si>
    <t>BIBÓ I. KOLLÉGIUMGARÁZSA (1070 HRSZ) (H, RÓZSA-KÖZ 7.)</t>
  </si>
  <si>
    <t>KERÍTÉS ÉS TÁMFAL (POLG.HIV. MELLETT) (H, KOSSUTH L. U. 1.) (1067 HRSZ)</t>
  </si>
  <si>
    <t>RÓMAI-KÖZ (ÚT) (40/2 HRSZ)</t>
  </si>
  <si>
    <t>Raktár (POLG.HIV.) (H, KOSSUTH L. U. 1.) (1067 HRSZ)</t>
  </si>
  <si>
    <t>PARKOLÓ (POLG.HIV. MELLETT) (2 DB) (H, KOSSUTH L. U. 1.) (1067 HRSZ)</t>
  </si>
  <si>
    <t>KANDELLÁBER KÖZVILÁGÍTÁS (1067 HRSZ) (Városháza tér)</t>
  </si>
  <si>
    <t>DÍSZVILÁGÍTÁS (400 W-OS REFLEKTOR) (1067 HRSZ) (Városháza tér)</t>
  </si>
  <si>
    <t>DÍSZVILÁGÍTÁS (250 W-OS REFLEKTOR) (1067 HRSZ) (Városháza tér)</t>
  </si>
  <si>
    <t>KÖZÚT FÖLDJE (RÓMAI KATONA SÍRJÁHOZ) (40/2 HRSZ) (Római-köz)</t>
  </si>
  <si>
    <t>JÓZSEF ATTILA U. CSAPADÉKCSATORNA (1063 HRSZ)</t>
  </si>
  <si>
    <t>DOMBFÖLDI ÚT (39 HRSZ)</t>
  </si>
  <si>
    <t>HONVÉD U. CSAPADÉKCSATORNA (1118 HRSZ)</t>
  </si>
  <si>
    <t>HONVÉD U. KÖZVILÁGÍTÁS (1049 HRSZ)</t>
  </si>
  <si>
    <t>DOMBFÖLDI ÚT FÖLDJE (39 HRSZ)</t>
  </si>
  <si>
    <t>NÉVTELEN UTCA (FÖLDÚT) (388/3 HRSZ)</t>
  </si>
  <si>
    <t>NÉVTELEN UTCA FÖLDJE (388/3 HRSZ)</t>
  </si>
  <si>
    <t>PETÖFI S. U. CSAPADÉKCSATORNA (1030 HRSZ)</t>
  </si>
  <si>
    <t>NÉVTELEN UTCA (FÖLDÚT) (ZRÍNYI-DR. BABÓCSAY U. KÖZÖTT) (370/4 HRSZ)</t>
  </si>
  <si>
    <t>DR. MOLL K. TÉR CSAPADÉKCSATORNA (1021 HRSZ)</t>
  </si>
  <si>
    <t>KÖZVILÁGÍTÁSI OSZLOP (2 LÁMPATESTES) (1021 HRSZ) (Dr. Moll K. tér)</t>
  </si>
  <si>
    <t>SZÖKÖKÚT (DR. MOLL K. TÉR) (1021 HRSZ)</t>
  </si>
  <si>
    <t>DR. MOLL K. TÉR (1021 HRSZ)</t>
  </si>
  <si>
    <t>NÉVTELEN UTCA FÖLDJE (ZRÍNYI-DR.BABÓCSAY U. KÖZÖTT)(370/4 HRSZ)</t>
  </si>
  <si>
    <t>PARKOLÓ (FÖLDÚT) (DOMBFÖLDI ÚT) (37/1 HRSZ)</t>
  </si>
  <si>
    <t>PARKOLÓ FÖLDJE (DOMBFÖLDI U.) (37/1 HRSZ)</t>
  </si>
  <si>
    <t>DEÁK TÉRI SZENNYVÍZ (984 HRSZ)</t>
  </si>
  <si>
    <t>DR. BABÓCSAY UTCA (345 HRSZ)</t>
  </si>
  <si>
    <t>IVÓKÚT (H, DEÁK TÉR) (984 HRSZ)</t>
  </si>
  <si>
    <t>KANDELLÁBER (H, DEÁK TÉR) (984 HRSZ)</t>
  </si>
  <si>
    <t>DR. BABÓCSAY U. JÁRDA (834 HRSZ)</t>
  </si>
  <si>
    <t>ERZSÉBET KNÉ U. CSAPADÉKCSATORNA (979 HRSZ)</t>
  </si>
  <si>
    <t>DR. BABÓCSAY UTCAFÖLDJE (345 HRSZ)</t>
  </si>
  <si>
    <t>HARANGLÁB-KÖZ (FÖLDÚT) (336 HRSZ)</t>
  </si>
  <si>
    <t>RÁKÓCZI F. U. CSAPADÉKCSATORNA (969 HRSZ)</t>
  </si>
  <si>
    <t>HARANGLÁB-KÖZ FÖLDJE (336 HRSZ)</t>
  </si>
  <si>
    <t>SZÁNTÓ (033 HRSZ)  (Külterület-Hévíz)</t>
  </si>
  <si>
    <t>VÁROSKÖZPONT MUNKA (Gróf Festetics Gy. tér) (hrsz: 969)</t>
  </si>
  <si>
    <t>ÉPÍTÉS VÁROSKÖZPONT (Gróf Festetics Gy. tér) (hrsz: 969)</t>
  </si>
  <si>
    <t>UTCA VÁROSKÖZPONT (Gróf Festetics Gy. tér) (hrsz: 969)</t>
  </si>
  <si>
    <t>VÁROSKÖZPONT GYALOGOS ÖVEZET (Gróf Festetics Gy. tér) (hrsz: 969)</t>
  </si>
  <si>
    <t>VÁROSKÖZPONT CSAPADÉKCSATORNA (Gróf Festetics Gy. tér) (hrsz: 969)</t>
  </si>
  <si>
    <t>GRÓF FESTETICS GY. TÉR SZENNYVÍZE (968 HRSZ)</t>
  </si>
  <si>
    <t>DÖGTÉR FÖLDTERÜLETE (031 HRSZ)  (Külterület-Hévíz)</t>
  </si>
  <si>
    <t>GR. FESTETICS GY. TÉRI SZÖKŐKÚT (968 hrsz)</t>
  </si>
  <si>
    <t>EGREGYI UTCA (305 HRSZ)</t>
  </si>
  <si>
    <t>EGREGYI U. JÁRDA (305 HRSZ)</t>
  </si>
  <si>
    <t>Arany János utca CSAPADÉKCSATORNA (ARANY-PARK U.) (1248 HRSZ)</t>
  </si>
  <si>
    <t>EGREGYI UTCA FÖLDJE (305 HRSZ)</t>
  </si>
  <si>
    <t>PARK U. CSAPADÉKCSATORNA (965 HRSZ)</t>
  </si>
  <si>
    <t>IPARKAMARA IRODA ÉPÜLETE (H, EGREGYI U. ) (304 HRSZ)</t>
  </si>
  <si>
    <t>IPARKAMARA IRODA FÖLDJE (304 HRSZ) Egregyi utca</t>
  </si>
  <si>
    <t>KOSSUTH L. U. CSAPADÉKCSATORNA (962 HRSZ)</t>
  </si>
  <si>
    <t>BRUNSZVIK T.N.O. ÓVODA TÉRBURKOLATA (H, EGREGYI U. 1.) (303 HRSZ)</t>
  </si>
  <si>
    <t>BRUNSZVIK T.N.O. ÓVODA ÉPÜLETE (H, EGREGYI U. 1.) (303 HRSZ)</t>
  </si>
  <si>
    <t>AUTÓBUSZVÁRÓ (KOSSUTH-HONVÉD U.) Kossuth Lajos utca 962 hrsz</t>
  </si>
  <si>
    <t>BRUNSZVIK T.N.O. ÓVODA FÖLDJE (H, EGREGYI U. 1.) (303 HRSZ)</t>
  </si>
  <si>
    <t>ZRíNYI UTCAI NYILVÁNOS WC (882 HRSZ)</t>
  </si>
  <si>
    <t>ZRÍNYI UTCAI PARKOLÓK VILÁGÍTÁSA hrsz: 882</t>
  </si>
  <si>
    <t>ZRÍNYI UTCAI GÉPKOCSI PARKOLÓ hrsz: 882</t>
  </si>
  <si>
    <t>ZRÍNYI UTCAI PARKOLÓK MELLETTI KERÍTÉS hrsz: 882</t>
  </si>
  <si>
    <t>BRUNSZVIK T.N.O. ÓVODA TÉRBURKOLATA (H, ZRÍNYI U. 151.) (302 HRSZ)</t>
  </si>
  <si>
    <t>ZRÍNYI U. ZÖLDFELÜLET TEMPLOMKERT (Széchenyi utca) (865 hrsz)</t>
  </si>
  <si>
    <t>BRUNSZVIK T.N.O. ÓVODA KERÍTÉSE (H, ZRÍNYI U. 151.) (302 HRSZ)</t>
  </si>
  <si>
    <t>MARTINOVICS U. KÖZVILÁGÍTÁS (862 HRSZ)</t>
  </si>
  <si>
    <t>MARTINOVICS U. CSAPADÉKCSATORNA (862 HRSZ)</t>
  </si>
  <si>
    <t>BRUNSZVIK T.N.O. ÓVODA ÉPÜLETE (H, ZRÍNYI U. 151.) (302 HRSZ)</t>
  </si>
  <si>
    <t>KISFALUDY S. U. CSAPADÉKCSATORNA (718 HRSZ)</t>
  </si>
  <si>
    <t>BRUNSZVIK T.N.O. ÓVODA FÖLDJE (H, ZRÍNYI U. 151.) (302 HRSZ)</t>
  </si>
  <si>
    <t>ZRÍNYI M. UTCA (300 HRSZ)</t>
  </si>
  <si>
    <t>ZRÍNYI UTCA (FÖLDÚT) (300 HRSZ)</t>
  </si>
  <si>
    <t>AUTÓBUSZVÁRÓ (KISFALUDY S. U.) 718 hrsz</t>
  </si>
  <si>
    <t>ZRÍNYI U. JÁRDA (300 HRSZ)</t>
  </si>
  <si>
    <t>DÓZSA GY. U. CSAPADÉKCSATORNA (668 HRSZ)</t>
  </si>
  <si>
    <t>ZRÍNYI UTCA FÖLDJE (300 HRSZ)</t>
  </si>
  <si>
    <t>DOMBFÖLDI ÚT (FÖLDÚT) (30/4 HRSZ)</t>
  </si>
  <si>
    <t>DOMBFÖLDI ÚT FÖLDJE (30/4 HRSZ)</t>
  </si>
  <si>
    <t>GERSEI-PETHÖ U. CSAPADÉKCSATORNA (617 HRSZ)</t>
  </si>
  <si>
    <t>VERES PÉTER. U. CSAPADÉKCSATORNA (599 HRSZ)</t>
  </si>
  <si>
    <t>HUNYADI-KÖZ (FÖLDÚT) (299 HRSZ)</t>
  </si>
  <si>
    <t>HUNYADI-KÖZ FÖLDJE (299 HRSZ)</t>
  </si>
  <si>
    <t>AKÁC U. CSAPADÉKCSATORNA (593 HRSZ)</t>
  </si>
  <si>
    <t>KÖZÚT (FÖLDÚT) (029 HRSZ)  (Külterület-Hévíz)</t>
  </si>
  <si>
    <t>KÖZÚT FÖLDTERÜLETE (029 HRSZ)  (Külterület-Hévíz)</t>
  </si>
  <si>
    <t>MADÁCH I. U. CSAPADÉKCSATORNA (578 HRSZ)</t>
  </si>
  <si>
    <t>NYÍRFA UTCA (285 HRSZ)</t>
  </si>
  <si>
    <t>NYÍRFA UTCA FÖLDJE (285 HRSZ)</t>
  </si>
  <si>
    <t>BUDAI N. A. U. CSAPADÉKCSATORNA (532 HRSZ)</t>
  </si>
  <si>
    <t>BARTÓK BÉLA UTCA (265/5 HRSZ)</t>
  </si>
  <si>
    <t>BUDAI N.A. U. KÖZVILÁGÍTÁS (532 HRSZ) (Móricz Zs. utca)</t>
  </si>
  <si>
    <t>BARTÓK B. UTCA FÖLDJE (265/5 HRSZ)</t>
  </si>
  <si>
    <t>BEÉPÍTETLEN TERÜLET (265/4 HRSZ) (Bartók Béla u)</t>
  </si>
  <si>
    <t>JÁTSZÓTÉR (ZRÍNYI U.) (265/2 HRSZ)</t>
  </si>
  <si>
    <t>JÁTSZÓTÉR FÖLDJE (ZRÍNYI U.) (265/2 HRSZ)</t>
  </si>
  <si>
    <t>DR. MIKOLICS FERENC UTCA (240 HRSZ)</t>
  </si>
  <si>
    <t>DR. MIKOLICS F. UTCA FÖLDJE (240 HRSZ)</t>
  </si>
  <si>
    <t>FECSKE U. 18. INGATLAN ELŐTTI JÁRDASZAKASZ TÉRKÖVEZÉSE (446 hrsz)</t>
  </si>
  <si>
    <t>ÚT (KAVICSBURKOLATOS) (Temető, Egregy) (023 HRSZ)</t>
  </si>
  <si>
    <t>TEMETÖ FÖLDTERÜLETE (H, EGREGYI U.) (023 HRSZ)  (Külterület-Hévíz)</t>
  </si>
  <si>
    <t>MÓRICZ ZS. U. CSAPADÉKCSATORNA (445 HRSZ)</t>
  </si>
  <si>
    <t>MÓRICZ ZS. U. KÖZVILÁGÍTÁS (445 HRSZ)</t>
  </si>
  <si>
    <t>AUTÓBUSZVÁRÓ (MÓRICZ ZS. U.) (492/2 HRSZ)</t>
  </si>
  <si>
    <t>121113</t>
  </si>
  <si>
    <t>GYEP (LEGELÖ) (2063 HRSZ)  (Külterület-Hévíz)</t>
  </si>
  <si>
    <t>HUNYADI U. CSAPADÉKCSATORNA (422 HRSZ)</t>
  </si>
  <si>
    <t>KÖZÚT (2062 HRSZ)  (Külterület-Hévíz)</t>
  </si>
  <si>
    <t>DR. BABÓCSAY U. CSAPADÉKCSATORNA (432 HRSZ)</t>
  </si>
  <si>
    <t>KÖZÚT (FÖLDÚT) (2062 HRSZ)  (Külterület-Hévíz)</t>
  </si>
  <si>
    <t>KÖZÚT FÖLDTERÜLETE (2062 HRSZ)  (Külterület-Hévíz)</t>
  </si>
  <si>
    <t>LÓCZY LAJOS-KÖZ (195 HRSZ)</t>
  </si>
  <si>
    <t>LÓCZY LAJOS KÖZ FÖLDJE (195 HRSZ)</t>
  </si>
  <si>
    <t>KÖZÚT (FÖLDÚT) (019 HRSZ)  (Külterület-Hévíz)</t>
  </si>
  <si>
    <t>EGREGYI U. CSAPADÉKCSATORNA (305 HRSZ)</t>
  </si>
  <si>
    <t>AUTÓBUSZVÁRÓ (H, EGREGYI U.) (304 HRSZ)</t>
  </si>
  <si>
    <t>KÖZÚT FÖLDTERÜLETE (019 HRSZ)  (Külterület-Hévíz)</t>
  </si>
  <si>
    <t>LÖTÉR DRÓTKERÍTÉSE (H, EGREGYI U.) (1701 HRSZ)</t>
  </si>
  <si>
    <t>LÖTÉR (H, EGREGYI U.) (1701 HRSZ)</t>
  </si>
  <si>
    <t>LÖTÉR FÖLDJE (1701 HRSZ) Egregyi utca</t>
  </si>
  <si>
    <t>KÖZÚT (FÖLDÚT) (017 HRSZ)  (Külterület-Hévíz)</t>
  </si>
  <si>
    <t>KÖZÚT FÖLDTERÜLETE (017 HRSZ)  (Külterület-Hévíz)</t>
  </si>
  <si>
    <t>ZRÍNYI U. CSAPADÉKCSATORNA + ÁROK (300 HRSZ)</t>
  </si>
  <si>
    <t>AUTÓBUSZVÁRÓ (ZRÍNYI U. 71.) hrsz: 300</t>
  </si>
  <si>
    <t>AUTÓBUSZVÁRÓ (ZRÍNYI U. 111.) hrsz: 300</t>
  </si>
  <si>
    <t>AUTÓBUSZVÁRÓ (ZRÍNYI U. SZENTLÉLEK TEMPLOM) hrsz: 300</t>
  </si>
  <si>
    <t>AUTÓBUSZVÁRÓ (ZRÍNYI U. DOMBI SÉTÁNY) (300 hrsz)</t>
  </si>
  <si>
    <t>EURO AQUA WC KABIN ALJZATA (ALÉPÍTMÉNY) (300 HRSZ) (Zrínyi utca)</t>
  </si>
  <si>
    <t>BEÉPÍTETLEN TERÜLET (1627/8 HRSZ) (É-i Szabadidőközpont)</t>
  </si>
  <si>
    <t>NYÍRFA U. CSAPADÉKCSATORNA (285 HRSZ)</t>
  </si>
  <si>
    <t>DR. MIKOLICS F. U. CSAPADÉKCSATORNA (240 HRSZ)</t>
  </si>
  <si>
    <t>LÓCZY LAJOS-KÖZ CSAPADÉKCSATORNA (195 HRSZ)</t>
  </si>
  <si>
    <t>BODZAVIRÁG UTCA (FÖLDÚT) (1619 HRSZ)</t>
  </si>
  <si>
    <t>KODÁLY Z. U. CSAPADÉKCSATORNA (209 HRSZ)</t>
  </si>
  <si>
    <t>BODZAVIRÁG UTCA FÖLDJE (1619 HRSZ)</t>
  </si>
  <si>
    <t>KATONA J. U. CSAPADÉKCSATORNA (140 HRSZ)</t>
  </si>
  <si>
    <t>KODÁLY ZOLTÁN UTCA (209 HRSZ)</t>
  </si>
  <si>
    <t>KODÁLY ZOLTÁN U. JÁRDA (209 HRSZ)</t>
  </si>
  <si>
    <t>ÁROK (EGREGYI PATAK) (66 HRSZ)</t>
  </si>
  <si>
    <t>KODÁLY Z. UTCA FÖLDJE (160 HRSZ)</t>
  </si>
  <si>
    <t>BÚZAKALÁSZ UTCA (FÖLDÚT) (1584 HRSZ)</t>
  </si>
  <si>
    <t>BÚZAKALÁSZ UTCA FÖLDJE (1584 HRSZ)</t>
  </si>
  <si>
    <t>ATTILA U. CSAPADÉKCSATORNA (134/1 HRSZ)</t>
  </si>
  <si>
    <t>ATTILA U. 79. INGATLAN ELŐTTI JÁRDASZAKASZ TÉRKÖVEZÉSE (134/1 hrsz)</t>
  </si>
  <si>
    <t>KÖZÚT (FÖLDÚT) (1550/6 HRSZ) (Dr. Babocsay utca)</t>
  </si>
  <si>
    <t>KÖZÚT FÖLDJE (1550/6 HRSZ) (Dr. Babocsay utca)</t>
  </si>
  <si>
    <t>KÖZÚT (FÖLDÚT) (1550/5 HRSZ) (Névtelen utca)</t>
  </si>
  <si>
    <t>KÖZÚT FÖLDJE (1550/5 HRSZ) (Névtelen utca)</t>
  </si>
  <si>
    <t>KÖZÚT (FÖLDÚT) (1550/4 HRSZ) (Névtelen utca)</t>
  </si>
  <si>
    <t>KÖZÚT FÖLDJE (1550/4 HRSZ) (Névtelen utca)</t>
  </si>
  <si>
    <t>EGREGYI SZENNYVÍZ (39 HRSZ) Egregyi utca</t>
  </si>
  <si>
    <t>KÖZÚT (FÖLDÚT) (1550/2 HRSZ) (Névtelen utca)</t>
  </si>
  <si>
    <t>KERÍTÉS (Temető, Egregy) (023 HRSZ)</t>
  </si>
  <si>
    <t>EGREGYI TEMETŐ SÉTÁNYON TÉRBURKOLÁS (Temető, Egregy) 023 hrsz</t>
  </si>
  <si>
    <t>KÖZÚT FÖLDJE (1550/2 HRSZ) (Névtelen utca)</t>
  </si>
  <si>
    <t>ÁROK (EGREGYI PATAK) (010 HRSZ)</t>
  </si>
  <si>
    <t>ÁROK (08 HRSZ)  (Külterület-Hévíz)</t>
  </si>
  <si>
    <t>1527/2 HRSZ MŰHELY (H, ÁRPÁD U. 2/B)</t>
  </si>
  <si>
    <t>SPORT UTCAI GÉPKOCSI PARKOLÓK ÉPÍTÉSE (1455/2 hrsz)</t>
  </si>
  <si>
    <t>JÁTSZÓTÉR FÖLDJE (MIKES K. U.) (1531/1 HRSZ)</t>
  </si>
  <si>
    <t>BÖLCSŐDE ÉPÜLET (1441/4 hrsz)</t>
  </si>
  <si>
    <t>MIKES KELEMEN UTCAFÖLDJE (1530/2 HRSZ)</t>
  </si>
  <si>
    <t>1174. HRSZ-Ú INGATLAN SZT. A. UTCA TASZII (Hévíz, Szent András utca 11/A)</t>
  </si>
  <si>
    <t>ZÖLDTERÜLET (BEÉPÍTETLEN T.) (1530/1 HRSZ) (Mikes Kelemen utca)</t>
  </si>
  <si>
    <t>BEÉPÍTETLEN TERÜLET FÖLDJE (1530/1 HRSZ)  (Mikes Kelemen utca)</t>
  </si>
  <si>
    <t>PARKOLÓ (ÁRPÁD U. TEMETÖ) (1527/3 HRSZ)</t>
  </si>
  <si>
    <t>SPORTCSARNOK ÚJ VÍZÓRA AKNA KIÉPÍTÉSE (Széchenyi utca) (1089/1 hrsz)</t>
  </si>
  <si>
    <t>PARKOLÓ FÖLDJE (ÁRPÁD U. TEMETÖ) (1527/3 HRSZ)</t>
  </si>
  <si>
    <t>BEÉPÍTETT TERÜLET (1527/2 HRSZ) (VOLT SÍRKŐÜZEM) Árpád utca</t>
  </si>
  <si>
    <t>IFJ. REISCHL VENCEL UTCA (FÖLDÚT) (1510/3 HRSZ)</t>
  </si>
  <si>
    <t>IFJ. REISCHL VENDEL UTCA FÖLDJE (1506/4 hrsz)</t>
  </si>
  <si>
    <t>TERMINÁL ÉPÜLETEN TAKARÓFAL</t>
  </si>
  <si>
    <t>PIAC ÉPÜLETE (Piac, rendezvénytér)</t>
  </si>
  <si>
    <t>RÓMAI UTCA (1505 HRSZ)</t>
  </si>
  <si>
    <t>RÓMA UTCA FÖLDJE (1505 HRSZ)</t>
  </si>
  <si>
    <t>EGREGYI MÚZEUM (BEMUTATÓ ÉPÜLET) hrsz: 67/11 (Zrínyi utca)</t>
  </si>
  <si>
    <t>LÓTUSZVIRÁG UTCA (1501 HRSZ)</t>
  </si>
  <si>
    <t>LÓTUSZVIRÁG UTCA FÖLDJE (1501 HRSZ)</t>
  </si>
  <si>
    <t>TRANSZFORMÁTORHÁZ FÖLDJE (1499 HRSZ) (Ady u.)</t>
  </si>
  <si>
    <t>KÁLVÁRIA (KÖKERESZT) FÖLDJE (1496/2 HRSZ) Vörösmarty utca</t>
  </si>
  <si>
    <t>HELIKON UTCA (1493 HRSZ)</t>
  </si>
  <si>
    <t>HELIKON U. JÁRDA (1493 HRSZ)</t>
  </si>
  <si>
    <t>HELIKON UTCA FÖLDJE (1493 HRSZ)</t>
  </si>
  <si>
    <t>NAPSUGÁR SÉTÁNY (JÁRDA) (1455/99 HRSZ)</t>
  </si>
  <si>
    <t>VÁROSHÁZA ALSÓ SZINTJÉN LÉVŐ Kormányablak (1067/A/1 hrsz)</t>
  </si>
  <si>
    <t>NAPSUGÁR SÉTÁNYFÖLDJE (1455/99 HRSZ)</t>
  </si>
  <si>
    <t>JÁRDA (SEMMELWEIS-TAVIRÓZSA U. KÖZÖTT) (1455/98 HRSZ) (Névtelen utca)</t>
  </si>
  <si>
    <t>JÁRDA FÖLDJE (SEMMELWEIS-TAVIRÓZSA U. KÖZÖTT) (1455/98 HRSZ) (Névtelen utca)</t>
  </si>
  <si>
    <t>BEÉPÍTETLEN TERÜLET (1455/97 HRSZ) (Tavirózsa utca)</t>
  </si>
  <si>
    <t>TAVIRÓZSA U. JÁRDA (1455/96 HRSZ) (Tavirózsa utca)</t>
  </si>
  <si>
    <t>TAVIRÓZSA U. PARKOLÓ (1455/96 HRSZ)</t>
  </si>
  <si>
    <t>ZRÍNYI UTCAI 1. INGATLAN (882 hrsz)</t>
  </si>
  <si>
    <t>TAVIRÓZSA UTCA (1455/96 HRSZ)</t>
  </si>
  <si>
    <t>TAVIRÓZSA U.FÖLDJE (1455/96 HRSZ)</t>
  </si>
  <si>
    <t>NAPSUGÁR SÉTÁNY (JÁRDA) (1455/95 HRSZ)</t>
  </si>
  <si>
    <t>RAVATALOZÓ (Temető, Egregy) (023 HRSZ)</t>
  </si>
  <si>
    <t>NAPSUGÁR SÉTÁNY FÖLDJE (1455/95 HRSZ)</t>
  </si>
  <si>
    <t>BEÉPÍTETLEN TERÜLET (KOSSUTH L. U. FOGHÍJ) (1455/94 HRSZ)</t>
  </si>
  <si>
    <t>SPORT SÉTÁNY FÖLDJE (1455/93 HRSZ)</t>
  </si>
  <si>
    <t>GYAKORLÓ SPORTPÁLYA FÖLDJE (1455/9 HRSZ) (Sport utca)</t>
  </si>
  <si>
    <t>KÖZTERÜLET FÖLDJE (1455/87 HRSZ) (Névtelen utca)</t>
  </si>
  <si>
    <t>GYAKORLÓ SPORTPÁLYA FÖLDJE (1455/83 HRSZ) (Sport utca)</t>
  </si>
  <si>
    <t>KÉZILABDAPÁLYA (dr. Semmelweis Ignác utca) (1455/79 HRSZ)</t>
  </si>
  <si>
    <t>KÉZILABDAPÁLYA FÖLDJE (1455/79 HRSZ) (dr. Semmelweis Ignác utca)</t>
  </si>
  <si>
    <t>67/16 HRSZ-Ú TELEK Egregyi utca</t>
  </si>
  <si>
    <t>67/15 HRSZ-Ú TELEK Egregyi utca</t>
  </si>
  <si>
    <t>BEÉPÍTETLEN TERÜLET (1455/52 HRSZ) (dr. Semmelweis Ignác utca)</t>
  </si>
  <si>
    <t>SPORT UTCA (1455/2 HRSZ)</t>
  </si>
  <si>
    <t>SPORT U. JÁRDA (1455/2 HRSZ)</t>
  </si>
  <si>
    <t>SPORT UTCA (FÖLDÚT) (1455/2 HRSZ)</t>
  </si>
  <si>
    <t>SPORT UTCA FÖLDJE (1455/2 HRSZ)</t>
  </si>
  <si>
    <t>TAVIRÓZSA U. JÁRDA (KÖZTERÜLET) (1455/106 HRSZ)</t>
  </si>
  <si>
    <t>KÖZTERÜLET FÖLDJE (TAVIRÓZSA U. ÜZLETEKNÉL) (1455/106 HRSZ)</t>
  </si>
  <si>
    <t>KÖZTERÜLET FÖLDJE (GARÁZSOKNÁL) (1455/107 HRSZ) (dr. Semmelweis Ignác utca)</t>
  </si>
  <si>
    <t>DR. KORÁNYI F. U. JÁRDA (1442 HRSZ)</t>
  </si>
  <si>
    <t>DR. KORÁNYI FRIGYES UTCA (1442 HRSZ)</t>
  </si>
  <si>
    <t>DR. KORÁNYI F. UTCA FÖLDJE (1442 HRSZ)</t>
  </si>
  <si>
    <t>KÖZTERÜLET FÖLDJE (KORÁNYI-SEMMELWEIS U. GARÁZSOKNÁL) (1441/64 HRSZ)</t>
  </si>
  <si>
    <t>BRUNSZVIK T.N.O. ÓVODA ZÖLDTERÜLETE (H, SUGÁR U. 7.) (1441/4 HRSZ)</t>
  </si>
  <si>
    <t>BRUNSZVIK T.N.O. ÓVODA KAZÁNHÁZA (H, SUGÁR U. 7.) (1441/4 HRSZ)</t>
  </si>
  <si>
    <t>BRUNSZVIK T.N.O. ÓVODA KERÍTÉSE (KÖLÁBAZATOS, VAS) (H, SUGÁR U. 7.) (1441/4 HRSZ)</t>
  </si>
  <si>
    <t>BRUNSZVIK T.N.O. ÓVODATÉRBURKOLATA (H, SUGÁR U. 7.) (1441/4 HRSZ)</t>
  </si>
  <si>
    <t>BRUNSZVIK T.N.O. ÓVODA ÉPÜLETE (H, SUGÁR U. 7.) (1441/4 HRSZ)</t>
  </si>
  <si>
    <t>BRUNSZVIK T.N.O. ÓVODA FÖLDJE (H, SUGÁR U. 7.) (1441/4 HRSZ)</t>
  </si>
  <si>
    <t>ZÖLDTERÜLET H, SUGÁR LAKÓTELEP 6-11 HÁZ MELLETT (1441/12 HRSZ) (Sugár utca)</t>
  </si>
  <si>
    <t>KÖZTERÜLET FÖLDJE (SUGÁR LAKÓTELEP 6-11 HÁZ MELLETT) (1441/12 HRSZ) (Sugár utca)</t>
  </si>
  <si>
    <t>(dr. Semmelweis Ignác utca) JÁRDA (1440 HRSZ)</t>
  </si>
  <si>
    <t>dr. Semmelweis Ignác utca (1440 HRSZ)</t>
  </si>
  <si>
    <t>dr. Semmelweis Ignác utca FÖLDJE (1440 HRSZ)</t>
  </si>
  <si>
    <t>ZÖLDTERÜLET H, SUGÁR U. LAKÓTELEP 8-9 HÁZ MELLETT (1439/10 HRSZ)</t>
  </si>
  <si>
    <t>KÖZTERÜLET FÖLDJE (SUGÁR LAKÓTELEP 8-9 HÁZ MELLETT) (1439/10 HRSZ) (Sugár utca)</t>
  </si>
  <si>
    <t>SUGÁR UTCA (1425 HRSZ)</t>
  </si>
  <si>
    <t>SUGÁR U. JÁRDA (1425 HRSZ)</t>
  </si>
  <si>
    <t>SUGÁR UTCA FÖLDJE (1425 HRSZ)</t>
  </si>
  <si>
    <t>JÁTSZÓTÉR (SUGÁR U.) (1424/1 HRSZ)</t>
  </si>
  <si>
    <t>JÁTSZÓTÉR FÖLDJE (VÖRÖSMARTY-SUGÁR U. SAROK) (1424/1 HRSZ)</t>
  </si>
  <si>
    <t>SUGÁR-KÖZ (1410/2 HRSZ)</t>
  </si>
  <si>
    <t>SUGÁR-KÖZ FÖLDJE (1410/2 HRSZ)</t>
  </si>
  <si>
    <t>TÜZOLTÓSZERTÁR ÉPÜLETE (H, SUGÁR-KÖZ) (1410/1 HRSZ)</t>
  </si>
  <si>
    <t>TŰZOLTÓSZERTÁR FÖLDJE (1410/1 HRSZ) (Sugár-köz)</t>
  </si>
  <si>
    <t>SPORTPÁLYA (KÉZI-RÖPLAPDA) (BIBÓ I. AGSZ-NÉL) (1403/2/A/2 HRSZ) (Park utca)</t>
  </si>
  <si>
    <t>BIBÓ I. AGSZ TORNACSARNOKA (H, PARK U. 9.) (1403/2/A/2 HRSZ)</t>
  </si>
  <si>
    <t>BIBÓ I. AGSZ FÖLDJE (H, PARK U. 9.) (1403/2/A/2 HRSZ)</t>
  </si>
  <si>
    <t>VÁCI M. UTCA(1403/2/A/2 HRSZ) (BIBÓ I. AGSZ MELLETT) (Névtelen utca)</t>
  </si>
  <si>
    <t>KATONA JÓZSEF UTCA (140 HRSZ)</t>
  </si>
  <si>
    <t>DR. KORÁNYI UTCA 1455/92 HRSZ TELEK</t>
  </si>
  <si>
    <t>KATONA JÓZSEF U. JÁRDA (140 HRSZ)</t>
  </si>
  <si>
    <t>KATONA J. UTCA FÖLDJE (140 HRSZ)</t>
  </si>
  <si>
    <t>BEÉPÍTETLEN TERÜLET (1391/1 HRSZ) (Ady u.)</t>
  </si>
  <si>
    <t>SZIRÁKY-HÁZ (H, VÖRÖSMARTY U. 38.) (1300 HRSZ)</t>
  </si>
  <si>
    <t>SZIRÁKY-HÁZ FÖLDJE (H, VÖRÖSMARTY U. 38.) (1300 HRSZ)</t>
  </si>
  <si>
    <t>KÖZÚT FÖLDJE (1295/4 HRSZ) (PARK U.-VÖRÖSMARTY U.)</t>
  </si>
  <si>
    <t>ARANY JÁNOS UTCA (FÖLDÚT) (1248 HRSZ)</t>
  </si>
  <si>
    <t>ARANY JÁNOS UTCA (1248 HRSZ)</t>
  </si>
  <si>
    <t>ARANY JÁNOS UTCA FÖLDJE (1248 HRSZ)</t>
  </si>
  <si>
    <t>NÉVTELEN UTCA (ÁRPÁD U-RÓL NY-RA ZSÁKUTCA) (1235/7 HRSZ)</t>
  </si>
  <si>
    <t>NÉVTELEN UTCA FÖLDJE (ÁRPÁD U-RÓL NY-RA) (1235/7 HRSZ)</t>
  </si>
  <si>
    <t>ÁRPÁD UTCA (1231/1 HRSZ)</t>
  </si>
  <si>
    <t>ÁRPÁD U. JÁRDA (1231/1 HRSZ)</t>
  </si>
  <si>
    <t>ÁRPÁD UTCA FÖLDJE (1231/1 HRSZ)</t>
  </si>
  <si>
    <t>JÁRDA (ÁRPÁD U. TEMETÖ) (1223 HRSZ)</t>
  </si>
  <si>
    <t>RAVATALOZÓ (ÁRPÁD U. TEMETÖ) (1223 HRSZ)</t>
  </si>
  <si>
    <t>TEMETÖ FÖLDJE (H, ÁRPÁD U.) (1223 HRSZ)</t>
  </si>
  <si>
    <t>BIBÓ I. AGSZ TORNACSARNOK FÖLDJE (H, PARK U. 9.) (1403/2/A/2 HRSZ)</t>
  </si>
  <si>
    <t>BEÉPÍTETLEN TERÜLET (ÁRPÁD U. TEMETÖNÉL) (1222 HRSZ)</t>
  </si>
  <si>
    <t>BÜKI U. JÁRDA (1221/1 HRSZ)</t>
  </si>
  <si>
    <t>BÜKI U. JÁRDA FÖLDJE (1221/1 HRSZ)</t>
  </si>
  <si>
    <t>SZENT ANDRÁS U. JÁRDA (1204 HRSZ)</t>
  </si>
  <si>
    <t>SZENT ANDRÁS UTCA (1204 HRSZ)</t>
  </si>
  <si>
    <t>SZENT ANDRÁS UTCA FÖLDJE (1204 HRSZ)</t>
  </si>
  <si>
    <t>ÁROK (RUDIFÜRDÖ-KÖZ) (118/3 HRSZ)</t>
  </si>
  <si>
    <t>RUDIFÜRDÖ-KÖZ (118/3 HRSZ)</t>
  </si>
  <si>
    <t>RUDIFÜRDÖ-KÖZ FÖLDJE (118/3 HRSZ)</t>
  </si>
  <si>
    <t>DR. STRECKER OTTÓ-KÖZ (118/1 HRSZ)</t>
  </si>
  <si>
    <t>DR. STRECKER OTTÓ-KÖZ FÖLDJE (118/1 HRSZ)</t>
  </si>
  <si>
    <t>TEMPLOM-KÖZ (1175 HRSZ)</t>
  </si>
  <si>
    <t>TEMPLOM-KÖZ CSAPADÉKCSATORNÁJA (1175 HRSZ)</t>
  </si>
  <si>
    <t>TEMPLOM-KÖZ FÖLDJE (1175 HRSZ)</t>
  </si>
  <si>
    <t>TERÉZ A. SZOC. INT. INT. TÉRBURKOLATA (Hévíz, SZENT András U. 11/A) (1174 HRSZ)</t>
  </si>
  <si>
    <t>TERÉZ A. SZOCIÁLIS INTEGRÁLT INTÉZMÉNY (Hévíz, SZENT András U. 11/A) (1174 HRSZ)</t>
  </si>
  <si>
    <t>TERÉZ A. SZOC.INT.INT. FÖLJDE (Hévíz, SZENT András U. 11/A) (1174 HRSZ)</t>
  </si>
  <si>
    <t>VÖRÖSMARTY U. JÁRDA (1154 HRSZ)</t>
  </si>
  <si>
    <t>VÖRÖSMARTY M. UTCA FÖLDJE (1154 HRSZ)</t>
  </si>
  <si>
    <t>NÉVTELEN UTCA (FÖLDÚT) (1135/2 HRSZ)</t>
  </si>
  <si>
    <t>SZÁNTÓ 022/14 HRSZ  (Külterület-Hévíz)</t>
  </si>
  <si>
    <t>NÉVTELEN UTCA FÖLDJE (1135/2 HRSZ)</t>
  </si>
  <si>
    <t>NÉVTELEN UTCA (FÖLDÚT) (1127/ HRSZ)</t>
  </si>
  <si>
    <t>NÉVTELEN UTCA FÖLDJE (1127/1 HRSZ)</t>
  </si>
  <si>
    <t>CSOKONAI VITÉZ MIHÁLY UTCA (1112/2 HRSZ)</t>
  </si>
  <si>
    <t>1211213</t>
  </si>
  <si>
    <t>ILLYÉS GY. ÁLT. ISKOLA TÁRSASHÁZ FÖLDJE (H, KOSSUTH L. U. 2.) (1089/2/A/2 HRSZ)</t>
  </si>
  <si>
    <t>VÁROSI SPORTCSARNOK FÖLDJE (H, KOSSUTH L. U. 2.) (1089/1 HRSZ) (Széchenyi utca)</t>
  </si>
  <si>
    <t>CSOKONAI V.M. UTCA FÖLDJE (1112/2 HRSZ)</t>
  </si>
  <si>
    <t>BEÉPÍTETLEN TERÜLET (110/2 HRSZ) (Attila utca)</t>
  </si>
  <si>
    <t>HÉVÍZI TELEVÍZIÓ FÖLDJE (H, SZÉCHENYI U. 29.) (1093/A HRSZ)</t>
  </si>
  <si>
    <t>2001 HRSZ INGATLAN (Dombföldi út)</t>
  </si>
  <si>
    <t>HÉVÍZI TELEVÍZIÓ ÉPÜLETE (H, SZÉCHENYI U. 9.) (1093/A/3 HRSZ) -lakás</t>
  </si>
  <si>
    <t>NÉVTELEN ÚT (FÖLDÚT) (1092 HRSZ)</t>
  </si>
  <si>
    <t>NÉVTELEN UTCA FÖLDJE (1092 HRSZ)</t>
  </si>
  <si>
    <t>VÍZTORONY FÖLDJE (H, SZÉCHENYI U. 27.) (1091 HRSZ)</t>
  </si>
  <si>
    <t>ILLYÉS GY. ÁLT.ISK. GONDNOKI LAKÁSA (H, KOSSUTH L. U. 2.) (1089/2/A/2 HRSZ)</t>
  </si>
  <si>
    <t>ILLYÉS GY. ÁLT. ISKOLA FÖLDJE (H, KOSSUTH L. U. 2.) (1089/2/A/1 HRSZ)</t>
  </si>
  <si>
    <t>20x40 m méretű rekortán pálya (1089/1 HRSZ) Kossuth Lajos utca</t>
  </si>
  <si>
    <t>ILLYÉS GY. ÁLTALÁNOS ISKOLA TORNACSARNOKA (H, KOSSUTH L. U. 2.) (1089/1 HRSZ) (Széchenyi utca)</t>
  </si>
  <si>
    <t>GAMESZ ÉPÜLETE (ÉTTEREM+IRODA) (H, KOSSUTH L. U. 4/A) (1085 HRSZ)</t>
  </si>
  <si>
    <t>GAMESZ FÖLDJE (H, KOSSUTH L. U. 4/A) (1085 HRSZ)</t>
  </si>
  <si>
    <t>TERÉZ A. SZOC. INT. INT. ÉPÜLETE (H, HONVÉD U. 2.) (1077 HRSZ)</t>
  </si>
  <si>
    <t>TERÉZ A. SZOC.INT.INT. FÖLDJE (H, HONVÉD U. 2.) (1077 HRSZ)</t>
  </si>
  <si>
    <t>ORVOSI RENDELÖ GARÁZSA (H, JÓZSEF A. U. 2.) (1074 HRSZ)</t>
  </si>
  <si>
    <t>ORVOSI RENDELÖ ÉPÜLETE (H, JÓZSEF A. U. 2.) (1074 HRSZ)</t>
  </si>
  <si>
    <t>ORVOSI RENDELÖ FÖLDJE (H, JÓZSEF A. U. 2.) (1074 HRSZ)</t>
  </si>
  <si>
    <t>BIBÓ I. AGSZ KOLLÉGIUMA (1070 HRSZ) (H, RÓZSA-KÖZ 7.)</t>
  </si>
  <si>
    <t>BIBÓ I.AGSZ KOLLÉGIUM FÖLDJE (H, RÓZSA-KÖZ 7.) (1070 HRSZ)</t>
  </si>
  <si>
    <t>RÓZSA-KÖZ (1069/6 HRSZ)</t>
  </si>
  <si>
    <t>RÓZSA-KÖZ (JÁRDA) (1069/6 HRSZ)</t>
  </si>
  <si>
    <t>RÓZSA-KÖZ FÖLDJE (1069/6 HRSZ)</t>
  </si>
  <si>
    <t>ÜZLET (KISTÉRSÉGI IRODA) (H, KOSSUTH L. U. 5.) (1069/5/A/3 HRSZ)</t>
  </si>
  <si>
    <t>ÜZLET-KISTÉRSÉGI IRODA FÖLDJE (H, KOSSUTH L. U. 5.) (1069/5/A/3 HRSZ)</t>
  </si>
  <si>
    <t>ÜZLET (CSALÁDSEGITÖ IRODA) (H, KOSSUTH L. U. 5.) (1069/5/A/2 HRSZ)</t>
  </si>
  <si>
    <t>ÜZLET-CSALÁDSEGÍTÖ IRODA FÖLDJE (H, KOSSUTH L. U. 5.) (1069/5/A/2 HRSZ)</t>
  </si>
  <si>
    <t>POLGÁRŐR EGYESÜLET KIRENDELTSÉG (H, KOSSSUTH L. U. 5.) (1069/5/A/1 HRSZ)</t>
  </si>
  <si>
    <t>POLGÁRŐR EGYESÜLET KIRENDELTSÉG FÖLDJE (H, KOSSUTH L. U. 5.) (1069/5/A/1 HRSZ)</t>
  </si>
  <si>
    <t>H, KOSSUTH L. U. 7. TÁRSASHÁZ FÖLDJE (1069/2/A HRSZ)</t>
  </si>
  <si>
    <t>LAKÁS (H, KOSSUTH L. U. 7. II.EM.2.AJTÓ) (1069/2/A/12 HRSZ)</t>
  </si>
  <si>
    <t>VÁROSHÁZA ELÖTTI TÉR (H, KOSSUTH L. U. 1.) (1067 HRSZ)</t>
  </si>
  <si>
    <t>VÁROSHÁZA ÉPÜLETE (POLG.HIV.) (H, KOSSUTH L. U. 1.) (1067/A/2 HRSZ)</t>
  </si>
  <si>
    <t>VÁROSHÁZA FÖLDJE (H, KOSSUTH L. U. 1.) (1067 HRSZ)</t>
  </si>
  <si>
    <t>RÓZSA-KÖZ (1066/2 HRSZ)</t>
  </si>
  <si>
    <t>RÓZSA-KÖZ FÖLDJE (1066/2 HRSZ)</t>
  </si>
  <si>
    <t>JÓZSEF ATTILA U. JÁRDA (1063 HRSZ)</t>
  </si>
  <si>
    <t>JÓZSEF ATTILA UTCA (1063 HRSZ)</t>
  </si>
  <si>
    <t>JÓZSEF A. UTCA FÖLDJE (1063 HRSZ)</t>
  </si>
  <si>
    <t>HONVÉD UTCA (1118 HRSZ)</t>
  </si>
  <si>
    <t>HONVÉD U. JÁRDA (1049 HRSZ)</t>
  </si>
  <si>
    <t>HONVÉD UTCA FÖLDJE (1049 HRSZ)</t>
  </si>
  <si>
    <t>PETÖFI SÁNDOR U. JÁRDA (1030 HRSZ)</t>
  </si>
  <si>
    <t>PETÖFI S. UTCA (1030 HRSZ)</t>
  </si>
  <si>
    <t>PETÖFI S. UTCAFÖLDJE (1030 HRSZ)</t>
  </si>
  <si>
    <t>DR. MOLL KÁROLY TÉR FÖLDJE (1021 HRSZ)</t>
  </si>
  <si>
    <t>H, RÁKÓCZI U. 2. FÖLDJE (1006 HRSZ)</t>
  </si>
  <si>
    <t>ÁROK FÖLDTERÜLETE (EGREGYI PATAK) (010 HRSZ)  (Külterület-Hévíz)</t>
  </si>
  <si>
    <t>ÁROK FÖLDTERÜLETE (09/79 HRSZ)  (Külterület-Hévíz)</t>
  </si>
  <si>
    <t>BEKÖTÖÚT (KÖZÚT) (09/7 HRSZ)  (Külterület-Hévíz)</t>
  </si>
  <si>
    <t>KÖZÚT FÖLDTERÜLETE (É-I SZABADIDÖKÖZPONT BEKÖTÖÚT) (09/7 HRSZ)  (Külterület-Hévíz)</t>
  </si>
  <si>
    <t>ÁROK FÖLDTERÜLETE (EGREGYI PATAK) (09/38 HRSZ)  (Külterület-Hévíz)</t>
  </si>
  <si>
    <t>FÖLDÚT (09/24 HRSZ)  (Külterület-Hévíz)</t>
  </si>
  <si>
    <t>KÖZÚT FÖLDTERÜLETE (09/24 HRSZ)  (Külterület-Hévíz)</t>
  </si>
  <si>
    <t>KÖZÚT (FÖLDÚT) (09/230 HRSZ)  (Külterület-Hévíz)</t>
  </si>
  <si>
    <t>KÖZÚT FÖLDTERÜLETE (09/230 HRSZ)  (Külterület-Hévíz)</t>
  </si>
  <si>
    <t>FÖLDÚT (09/23 HRSZ)  (Külterület-Hévíz)</t>
  </si>
  <si>
    <t>KÖZÚT FÖLDTERÜLETE (09/23 HRSZ)  (Külterület-Hévíz)</t>
  </si>
  <si>
    <t>ÁROK FÖLDTERÜLETE (09/199 HRSZ)  (Külterület-Hévíz)</t>
  </si>
  <si>
    <t>ÁROK FÖLDTERÜLETE (09/163 HRSZ)  (Külterület-Hévíz)</t>
  </si>
  <si>
    <t>ÁROK FÖLDTERÜLETE (09/122 HRSZ)  (Külterület-Hévíz)</t>
  </si>
  <si>
    <t>SZÁNTÓ (072/3 HRSZ)  (Külterület-Hévíz)</t>
  </si>
  <si>
    <t>KÖZTERÜLET (FÖLDÚT) (072/205 HRSZ)  (Külterület-Hévíz)</t>
  </si>
  <si>
    <t>KÖZTERÜLET FÖLDTERÜLETE (072/205 HRSZ)  (Külterület-Hévíz)</t>
  </si>
  <si>
    <t>SZÁNTÓ (072/188 HRSZ)  (Külterület-Hévíz)</t>
  </si>
  <si>
    <t>KÖZÚT (FÖLDÚT) (072/186 HRSZ)  (Külterület-Hévíz)</t>
  </si>
  <si>
    <t>KÖZÚT FÖLDTERÜLETE (072/186 HRSZ)  (Külterület-Hévíz)</t>
  </si>
  <si>
    <t>KÖZÚT (FÖLDÚT) (070/99 HRSZ)  (Külterület-Hévíz)</t>
  </si>
  <si>
    <t>KÖZÚT FÖLDTERÜLETE (070/99 HRSZ)  (Külterület-Hévíz)</t>
  </si>
  <si>
    <t>KÖZÚT (FÖLDÚT) (070/98 HRSZ)  (Külterület-Hévíz)</t>
  </si>
  <si>
    <t>KÖZÚT FÖLDTERÜLETE (070/98 HRSZ)  (Külterület-Hévíz)</t>
  </si>
  <si>
    <t>121112</t>
  </si>
  <si>
    <t>SZENNYVÍZÁTEMELÖ FÖLDTERÜLETE (069/8 HRSZ)  (Külterület-Hévíz)</t>
  </si>
  <si>
    <t>KÖZÚT (FÖLDÚT) (070/139 HRSZ)  (Külterület-Hévíz)</t>
  </si>
  <si>
    <t>KÖZÚT FÖLDTERÜLETE (070/139 HRSZ)  (Külterület-Hévíz)</t>
  </si>
  <si>
    <t>KÖZÚT (FÖLDÚT) (070/133 HRSZ)  (Külterület-Hévíz)</t>
  </si>
  <si>
    <t>KÖZÚT FÖLDTERÜLETE (070/133 HRSZ)  (Külterület-Hévíz)</t>
  </si>
  <si>
    <t>KÖZÚT (FÖLDÚT) (070/131 HRSZ)  (Külterület-Hévíz)</t>
  </si>
  <si>
    <t>KÖZÚT FÖLDTERÜLETE (070/131 HRSZ)  (Külterület-Hévíz)</t>
  </si>
  <si>
    <t>KÖZÚT (FÖLDÚT) (070/122 HRSZ)  (Külterület-Hévíz)</t>
  </si>
  <si>
    <t>KÖZÚT FÖLDTERÜLETE (070/122 HRSZ)  (Külterület-Hévíz)</t>
  </si>
  <si>
    <t>KÖZÚT (FÖLDÚT) (070/120 HRSZ)  (Külterület-Hévíz)</t>
  </si>
  <si>
    <t>KÖZÚT FÖLDTERÜLETE (070/120 HRSZ)  (Külterület-Hévíz)</t>
  </si>
  <si>
    <t>HÉVÍZI GYEP (MOCSÁRI DÜLÖ) (070/112 HRSZ)  (Külterület-Hévíz)</t>
  </si>
  <si>
    <t>TEMETÖ FÖLDTERÜLETE (H, ÁRPÁD U.) (066/5 HRSZ)  (Külterület-Hévíz)</t>
  </si>
  <si>
    <t>KÖZÚT (FÖLDÚT) (066/43 HRSZ)  (Külterület-Hévíz)</t>
  </si>
  <si>
    <t>KÖZÚT FÖLDTERÜLETE (066/43 HRSZ)  (Külterület-Hévíz)</t>
  </si>
  <si>
    <t>ÁROK FÖLDTERÜLETE (064/8 HRSZ)  (Külterület-Hévíz)</t>
  </si>
  <si>
    <t>SZÁNTÓ (064/7 HRSZ)  (Külterület-Hévíz)</t>
  </si>
  <si>
    <t>ÁROK FÖLDTERÜLETE (064/3 HRSZ)  (Külterület-Hévíz)</t>
  </si>
  <si>
    <t>FÖLDÚT (060/1 HRSZ)  (Külterület-Hévíz)</t>
  </si>
  <si>
    <t>KÖZÚT FÖLDTERÜLETE (060/1 HRSZ)  (Külterület-Hévíz)</t>
  </si>
  <si>
    <t>FÖLDÚT (056/2 HRSZ)  (Külterület-Hévíz)</t>
  </si>
  <si>
    <t>KÖZÚT FÖLDTERÜLETE (056/2 HRSZ)  (Külterület-Hévíz)</t>
  </si>
  <si>
    <t>FÖLDÚT (047/13 HRSZ)  (Külterület-Hévíz)</t>
  </si>
  <si>
    <t>KÖZÚT FÖLDTERÜLETE (047/13 HRSZ)  (Külterület-Hévíz)</t>
  </si>
  <si>
    <t>KÖZÚT (FÖLDÚT) (046/93 HRSZ)   (Külterület-Hévíz)</t>
  </si>
  <si>
    <t>KÖZÚT FÖLDTERÜLETE (046/93 HRSZ)  (Külterület-Hévíz)</t>
  </si>
  <si>
    <t>KÖZÚT (FÖLDÚT) (046/71 HRSZ)  (Külterület-Hévíz)</t>
  </si>
  <si>
    <t>KÖZÚT FÖLDTERÜLETE (046/71 HRSZ)  (Külterület-Hévíz)</t>
  </si>
  <si>
    <t>KÖZÚT (FÖLDÚT) (046/44 HRSZ)  (Külterület-Hévíz)</t>
  </si>
  <si>
    <t>KÖZÚT FÖLDTERÜLETE (046/44 HRSZ)  (Külterület-Hévíz)</t>
  </si>
  <si>
    <t>KÖZÚT (FÖLDÚT) (046/128 HRSZ)  (Külterület-Hévíz)</t>
  </si>
  <si>
    <t>KÖZÚT FÖLDTERÜLETE (046/128 HRSZ)  (Külterület-Hévíz)</t>
  </si>
  <si>
    <t>KÖZÚT (FÖLDÚT) (046/109 HRSZ)  (Külterület-Hévíz)</t>
  </si>
  <si>
    <t>KÖZÚT FÖLDTERÜLETE (046/109 HRSZ)  (Külterület-Hévíz)</t>
  </si>
  <si>
    <t>FÖLDÚT (042/26 HRSZ)  (Külterület-Hévíz)</t>
  </si>
  <si>
    <t>KÖZÚT FÖLDTERÜLETE (042/26 HRSZ)  (Külterület-Hévíz)</t>
  </si>
  <si>
    <t>KÖZÚT (FÖLDÚT) (037/129 HRSZ)  (Külterület-Hévíz)</t>
  </si>
  <si>
    <t>KÖZÚT FÖLDTERÜLETE (037/129 HRSZ)  (Külterület-Hévíz)</t>
  </si>
  <si>
    <t>KÖZÚT (FÖLDÚT) (036/151 HRSZ)  (Külterület-Hévíz)</t>
  </si>
  <si>
    <t>KÖZÚT FÖLDTERÜLETE (036/151 HRSZ)  (Külterület-Hévíz)</t>
  </si>
  <si>
    <t>KÖZÚT (FÖLDÚT) (036/150 HRSZ)  (Külterület-Hévíz)</t>
  </si>
  <si>
    <t>KÖZÚT FÖLDTERÜLETE (036/150 HRSZ)  (Külterület-Hévíz)</t>
  </si>
  <si>
    <t>KÖZÚT (FÖLDÚT) (032/87 HRSZ)  (Külterület-Hévíz)</t>
  </si>
  <si>
    <t>KÖZÚT FÖLDTERÜLETE (032/87 HRSZ)  (Külterület-Hévíz)</t>
  </si>
  <si>
    <t>KÖZÚT (FÖLDÚT) (032/1 HRSZ)  (Külterület-Hévíz)</t>
  </si>
  <si>
    <t>KÖZÚT FÖLDTERÜLETE (032/1 HRSZ)  (Külterület-Hévíz)</t>
  </si>
  <si>
    <t>KÖZÚT (FÖLDÚT) (030/37 HRSZ)  (Külterület-Hévíz)</t>
  </si>
  <si>
    <t>KÖZÚT FÖLDTERÜLETE (030/37 HRSZ)  (Külterület-Hévíz)</t>
  </si>
  <si>
    <t>KÖZÚT (FÖLDÚT) (030/11 HRSZ)  (Külterület-Hévíz)</t>
  </si>
  <si>
    <t>KÖZÚT FÖLDTERÜLETE (030/11 HRSZ)  (Külterület-Hévíz)</t>
  </si>
  <si>
    <t>FÖLDÚT (027/14 HRSZ)  (Külterület-Hévíz)</t>
  </si>
  <si>
    <t>KÖZÚT FÖLDTERÜLETE (027/14 HRSZ)  (Külterület-Hévíz)</t>
  </si>
  <si>
    <t>SZÁNTÓ (022/9 HRSZ)  (Külterület-Hévíz)</t>
  </si>
  <si>
    <t>SZÁNTÓ TERÜLETE 022/53 HRSZ (Zrínyi utca)</t>
  </si>
  <si>
    <t>022/52 INGATLAN  (Külterület-Hévíz)</t>
  </si>
  <si>
    <t>FÖLDÚT (022/49 HRSZ)  (Külterület-Hévíz)</t>
  </si>
  <si>
    <t>KÖZÚT FÖLDTERÜLETE (022/49 HRSZ)  (Külterület-Hévíz)</t>
  </si>
  <si>
    <t>FÖLDÚT (022/48 HRSZ)  (Külterület-Hévíz)</t>
  </si>
  <si>
    <t>KÖZÚT FÖLDTERÜLETE (022/48 HRSZ)  (Külterület-Hévíz)</t>
  </si>
  <si>
    <t>KERÉKPÁRÚT FÖLDJE (Ady u.)</t>
  </si>
  <si>
    <t>SZÁNTÓ (022/4 HRSZ)  (Külterület-Hévíz)</t>
  </si>
  <si>
    <t>SZÁNTÓ (022/13 HRSZ)  (Külterület-Hévíz)</t>
  </si>
  <si>
    <t>Hévíz Dombföldi u. 2065 hrsz</t>
  </si>
  <si>
    <t>KÖZÚT FÖLDTERÜLETE (021/2 HRSZ)  (Külterület-Hévíz)</t>
  </si>
  <si>
    <t>SZÁNTÓ (018/9 HRSZ)  (Külterület-Hévíz)</t>
  </si>
  <si>
    <t>SZÁNTÓ (018/10 HRSZ)  (Külterület-Hévíz)</t>
  </si>
  <si>
    <t>KÖZÚT (FÖLDÚT) (016/55 HRSZ)  (Külterület-Hévíz)</t>
  </si>
  <si>
    <t>KÖZÚT FÖLDTERÜLETE (016/55 HRSZ)  (Külterület-Hévíz)</t>
  </si>
  <si>
    <t>SZÁNTÓ (016/34 HRSZ)  (Külterület-Hévíz)</t>
  </si>
  <si>
    <t>FÖLDÚT (013/16 HRSZ)  (Külterület-Hévíz)</t>
  </si>
  <si>
    <t>KÖZÚT FÖLDTERÜLETE (013/16 HRSZ)  (Külterület-Hévíz)</t>
  </si>
  <si>
    <t>BEKÖTÖÚT (KÖZÚT) (CSERSZEGTOMAJ) (0102/8 HRSZ) (külterület)</t>
  </si>
  <si>
    <t>KÖZÚT FÖLDJE (CSERSZEGTOMAJ) (0102/8 HRSZ) (külterület)</t>
  </si>
  <si>
    <t>KÖZÚT (FÖLDÚT) (CSERSZEGTOMAJ) (0102/7 HRSZ) (külterület)</t>
  </si>
  <si>
    <t>KÖZÚT FÖLDJE (CSERSZEGTOMAJ) (0102/7 HRSZ) (külterület)</t>
  </si>
  <si>
    <t>BEKÖTÖÚT (KÖZÚT) (CSERSZEGTOMAJ) (0102/14 HRSZ) (külterület)</t>
  </si>
  <si>
    <t>KÖZÚT FÖLDJE (CSERSZEGTOMAJ) (0102/14 HRSZ) (külterület)</t>
  </si>
  <si>
    <t>KÖZÚT (FÖLDÚT) (CSERSZEGTOMAJ) (0102/11 HRSZ) (külterület)</t>
  </si>
  <si>
    <t>KÖZÚT FÖLDJE (CSERSZEGTOMAJ) (0102/11 HRSZ) (külterület)</t>
  </si>
  <si>
    <t>PIAC TÉRBURKOLATA (Piac, rendezvénytér)</t>
  </si>
  <si>
    <t>16.00</t>
  </si>
  <si>
    <t>ÍVÓVÍZ BEKÖTÉS RÓMAI KORI ROMKERTHEZ (Attila utca) (67/13 hrsz)</t>
  </si>
  <si>
    <t>VILLAMOSENERGIA KÖZMŰ ROMKERT (Attila utca) (67/13 hrsz)</t>
  </si>
  <si>
    <t>KIF CSATLAKOZÓ KISMLSZ PÁLYA (Tavirózsa utca) 1455/97 hrsz</t>
  </si>
  <si>
    <t>KIF CSATLAKOZÓ NAGY MLSZ PÁLYA (1455/83 hrsz) (Sport utca)</t>
  </si>
  <si>
    <t>KIF CSATALKOZÁS 2 NAGY MLSZ PÁLYA (1455/83 hrsz) (Sport utca)</t>
  </si>
  <si>
    <t>KIF csatlakozás Sport u. pályához (1455/83 hrsz) (Sport utca)</t>
  </si>
  <si>
    <t>MÉRŐHELY SZERELÉS MULTIFUNKCIÓS SPORTPÁLYÁHOZ (dr. Semmelweis Ignác utca) 1455/79 hrsz</t>
  </si>
  <si>
    <t>IVÓVíZ BEKÖTÉS BÖLCSŐDÉHEZ (1441/4 hrsz)</t>
  </si>
  <si>
    <t>VILLANY KÖZMŰ BÖLCSŐDÉHEZ (1441/4 hrsz)</t>
  </si>
  <si>
    <t>KIF csatlakozás Városi Sportcsarnok (1089/1 hrsz)</t>
  </si>
  <si>
    <t>FÖLDKÁBEL CSATLAKOZÁS 022/53 HRSZ</t>
  </si>
  <si>
    <t>KIF CSATLAKOZÁS ALPÁLYAUDVAR (Nagyparkoló tér) (902/32 hrsz)</t>
  </si>
  <si>
    <t>KORMÁNYABLAK KIF CSATLAKOZÁS (1067/A/1 hrsz)</t>
  </si>
  <si>
    <t>122112</t>
  </si>
  <si>
    <t>FÖLDKÁBELES HÁLÓZATI CSATLAKOZÁS (RÁKÓCZI U.) hrsz: 969</t>
  </si>
  <si>
    <t>KÖZMŰFEJLESZTÉS IVÓVÍZRE (GR.FESTETICS GY. TÉRI SZÖKŐKÚT) (Gróf Festetics Gy. tér) (968 hrsz)</t>
  </si>
  <si>
    <t>KIF CSATLAKOZÁS ZRÍNYI U. NYILVÁNOS WC (Zrínyi utca) hrsz: 882</t>
  </si>
  <si>
    <t>HÁLÓZATFEJLESZTÉSI HOZZÁJÁRULÁS (ERÖÁTVITELI HÁLÓZAT) (DR. BABÓCSAY U.) (345 hrsz)</t>
  </si>
  <si>
    <t>KÖZMÜFEJLESZTÉS SZENNYVÍZRE (KONTÉNER WC-EGREGYI U. 14.) 304 hrsz</t>
  </si>
  <si>
    <t>KÖZMÜFEJLESZTÉS IVÓVÍZRE (KONTÉNER WC-EGREGYI U. 14) 304 hrsz</t>
  </si>
  <si>
    <t>151114</t>
  </si>
  <si>
    <t>Szabó Lőrinc utca közvilágítás</t>
  </si>
  <si>
    <t>152114</t>
  </si>
  <si>
    <t>Szabó Lőrinc utcai játszótér felújítása 1531/1 hrsz</t>
  </si>
  <si>
    <t>Nagyparkoló tér ny-i üzletsor előtt kieg. terv</t>
  </si>
  <si>
    <t>GINOP-7.1.9-17-2017-00003 Hévíz Gyógyhely fejlesztése</t>
  </si>
  <si>
    <t>Széchenyi u. új gyalogos átkelőhely tervezés</t>
  </si>
  <si>
    <t>Széchenyi u. 6 db szennyvízakna átépítése</t>
  </si>
  <si>
    <t>GINOP-7.1.9-Dr. Schulhof sétány tervdok.</t>
  </si>
  <si>
    <t>1511133</t>
  </si>
  <si>
    <t>Invitel hálózat kiváltás kiviteleli terve</t>
  </si>
  <si>
    <t>Zrínyi utca külterület 022/1. hrsz</t>
  </si>
  <si>
    <t>022/53 hrsz külterületi ingatlan tereprendezése</t>
  </si>
  <si>
    <t>Zrínyi utca 99-179. sz. (belterület 300. hrsz) felújítása</t>
  </si>
  <si>
    <t>Orvosi rendelő bővítése</t>
  </si>
  <si>
    <t>PMH/18-7/2017</t>
  </si>
  <si>
    <t>HIV/26-97/2019</t>
  </si>
  <si>
    <t>Pefőti Irodalmi Muzeum -  szolgáltatás (Héviz folyóirat)</t>
  </si>
  <si>
    <t>Genertel Bizt.- Kötelező felelősségbiztosítás (NKD-199)</t>
  </si>
  <si>
    <t>Hévízi TV Nonprofit Kft - Városi televíziós műsorok készítése és közvetítése, MTVA-val együttmüködés</t>
  </si>
  <si>
    <t>HIV/259-7/2020</t>
  </si>
  <si>
    <t>HIV/178-140/2020</t>
  </si>
  <si>
    <t>Media Control Group Kft.</t>
  </si>
  <si>
    <t>HIV/522-29/202</t>
  </si>
  <si>
    <t>Magyar Turizmus Média Kft. - megállapodás</t>
  </si>
  <si>
    <t>Webmark Europe Kft. - weboldal karbantartás</t>
  </si>
  <si>
    <t>HIV178-20/2020</t>
  </si>
  <si>
    <t>NETLOCK Kft. - tanusitványszolgáltatás</t>
  </si>
  <si>
    <t>Adeptus Europe Kft. - beruh.müszaki-tanácsadói feladat</t>
  </si>
  <si>
    <t xml:space="preserve">Magyar Telecom </t>
  </si>
  <si>
    <t>Vizmü - vizdij</t>
  </si>
  <si>
    <t>E-on - áramdij</t>
  </si>
  <si>
    <t>Bruttó
érték (Ft)</t>
  </si>
  <si>
    <t>Bruttó érték (eFt)</t>
  </si>
  <si>
    <t xml:space="preserve">Megnevezés
</t>
  </si>
  <si>
    <t>Egregyi lőtér fejlesztése TOP-2.1.1-15 pályázatkeretében</t>
  </si>
  <si>
    <t>Csokonai utca csapadék-, szennyvíz-, út-, járda- és zöldfelület tervezés</t>
  </si>
  <si>
    <t>Tavirózsa u. sétány és lelátó tervezése</t>
  </si>
  <si>
    <t>Vörösmarty-csokonai utca sarokingatlanon parkoló kialakítása</t>
  </si>
  <si>
    <t>Hosszú földek 022/53 hrsz megvalósíthatósági tanulmány</t>
  </si>
  <si>
    <t>Kerékpár hálózat kialakítása</t>
  </si>
  <si>
    <t>Maradvány:</t>
  </si>
  <si>
    <t>Össszege (eFt)</t>
  </si>
  <si>
    <t>Támogatott/Számla kibocsátó neve</t>
  </si>
  <si>
    <t>Előirányzat:</t>
  </si>
  <si>
    <t>Felhasználás összesen:</t>
  </si>
  <si>
    <t>Támogatás, felhasználás célja</t>
  </si>
  <si>
    <t>Főkönyvi szám</t>
  </si>
  <si>
    <t>Forgalomképesség</t>
  </si>
  <si>
    <t>Immateriális javak</t>
  </si>
  <si>
    <t>Üzleti vagyon</t>
  </si>
  <si>
    <t>Immateriális javak összesen</t>
  </si>
  <si>
    <t>Ingatlanok és kapcsolódó vagyoni értékű jogok</t>
  </si>
  <si>
    <t>Nemzetgazdasági szempontból kiemelt jelentőségű nemzeti vagyon</t>
  </si>
  <si>
    <t>Kizárólagos nemzeti vagyon</t>
  </si>
  <si>
    <t>Korlátozottan forgalomképes nemzeti vagyon</t>
  </si>
  <si>
    <t>Ingatlanok és kapcsolódó vagyoni értékű jogok összesen</t>
  </si>
  <si>
    <t>Gépek, berendezések, felszerelések, járművek</t>
  </si>
  <si>
    <t>Gépek, berendezések, felszerelések, járművek összesen</t>
  </si>
  <si>
    <t>Bruttó érték (Ft)</t>
  </si>
  <si>
    <t>ÉCS (Ft)</t>
  </si>
  <si>
    <t>Nettó érték (Ft)</t>
  </si>
  <si>
    <t>Nettó érték (eFt)</t>
  </si>
  <si>
    <t>Korlátozottan forgalomképes vagyon</t>
  </si>
  <si>
    <t>Gróf. I. Festetics György Művelődési Központ, Városi Könyvtár és Muzeális Gyűjtemény</t>
  </si>
  <si>
    <t>Teréz Anya Szociális Integrált Intézmény</t>
  </si>
  <si>
    <t>Érték-
csökkenés (Ft)</t>
  </si>
  <si>
    <t>Nettó
érték (Ft)</t>
  </si>
  <si>
    <t>Nemzetgazdasági szempontból kiemelt jelentőségű nemzeti vagyon összesen</t>
  </si>
  <si>
    <t>Kizárólagos nemzeti vagyon összesen</t>
  </si>
  <si>
    <t>Korlátozottan forgalomképes nemzeti vagyon összesen</t>
  </si>
  <si>
    <t>Üzleti vagyon összsen</t>
  </si>
  <si>
    <t>Ingatlan vagyon mindösszesen</t>
  </si>
  <si>
    <t>Főkönyvi
számlaszám</t>
  </si>
  <si>
    <t>Új parkolók és sétány kialakítása a Széchenyi utca Ady és Kölcsey utca közötti szakaszán</t>
  </si>
  <si>
    <t>Pócza villa fejlesztése</t>
  </si>
  <si>
    <t>Árpád, Móricz, Nagy I. és Vörösmarty utcák felújítása</t>
  </si>
  <si>
    <t>Háziorvosi ügyeleti ellátás: ügyeleti koordinátor 1 fő,  takaritó 1 fő</t>
  </si>
  <si>
    <t>Festetics György Művelődési Kp. Össz.:</t>
  </si>
  <si>
    <t>Brunszvik Teréz Napközi Otthonos Óvoda össz.:</t>
  </si>
  <si>
    <t>Magyar Falu Program keretében 932/1 hrsz-on  Ady utca és Kölcsey utca közötti kerékpárút építése (új parkolóhelyek és sétány kialakításának része)</t>
  </si>
  <si>
    <t>Share Music</t>
  </si>
  <si>
    <t>Knowledge Well</t>
  </si>
  <si>
    <t xml:space="preserve">Informatikai eszközök beszerzése </t>
  </si>
  <si>
    <t>Egyéb tartós részesedés</t>
  </si>
  <si>
    <t xml:space="preserve">Felhalmozási célú  támog. államháztartáson belülre </t>
  </si>
  <si>
    <t>IX</t>
  </si>
  <si>
    <t>X</t>
  </si>
  <si>
    <t>Keszthely adó- átadás</t>
  </si>
  <si>
    <t>Alsópáhok adó-átadás</t>
  </si>
  <si>
    <t>Knowledge Well - elszámolás külföldi partnerrel</t>
  </si>
  <si>
    <t>Hévíz Turizmus Marketing Egyesület [1/2016(I. 28.) Kt.hat.]</t>
  </si>
  <si>
    <t>Cser Kiadó Hévíz Folyóirat Antológia kiadása</t>
  </si>
  <si>
    <t>2024.</t>
  </si>
  <si>
    <t>DRV - Víz-, szennyvíz üzemeltetése</t>
  </si>
  <si>
    <t>TC Informatika Kft - térfigyelő rendszer üzemeltetése</t>
  </si>
  <si>
    <t>HIV/1754-12/2021</t>
  </si>
  <si>
    <t xml:space="preserve">Társasház - Közös ktg, és biztosítási díj Kossuth u. 7.    </t>
  </si>
  <si>
    <t>DRV Zrt.-térfigyelő kamerarendszer (Héviz 042/1 és Keszthely 5332/1 hrsz)</t>
  </si>
  <si>
    <t>HIV/1298-9/2021</t>
  </si>
  <si>
    <t>Optiterm Kft. - hivatal épület hütő-fütő rendszer karbantartás</t>
  </si>
  <si>
    <t>HIV/4105-3/2021</t>
  </si>
  <si>
    <t>HIV/3643-16/2021</t>
  </si>
  <si>
    <t>HIV/178-164/2020</t>
  </si>
  <si>
    <t>HIV/178-162/2020</t>
  </si>
  <si>
    <t>HIV/178-163/2020</t>
  </si>
  <si>
    <t>TC Informatika Kft. - IT rendszergazdai szolg.</t>
  </si>
  <si>
    <t>HIV/157-133/2021</t>
  </si>
  <si>
    <t>HIV/2549-3/2021</t>
  </si>
  <si>
    <t>Magyar Telekom Nyrt. - internet szolgáltatás - Erzsébet királyné u. 5.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</si>
  <si>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</si>
  <si>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</si>
  <si>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</si>
  <si>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</si>
  <si>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</si>
  <si>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</si>
  <si>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HIV/522-17/2020</t>
  </si>
  <si>
    <t xml:space="preserve">BVT Flottakezelő Kft. - bérleti szerződés (gépjármü) </t>
  </si>
  <si>
    <t>Tőketörlesztés</t>
  </si>
  <si>
    <t>502234 MFP Kerékpárút építés</t>
  </si>
  <si>
    <t>Közterület használati díj</t>
  </si>
  <si>
    <t>EMVA "Boldog békeidők" 2019</t>
  </si>
  <si>
    <t xml:space="preserve">Ingatlanértékesítés </t>
  </si>
  <si>
    <t>Felhalmozási célú támoghatás Áht-n belülről:</t>
  </si>
  <si>
    <t xml:space="preserve">         8.1.3.2.  előző évi költségvetési maradvány  igénybevétele  (pályázati támogatások) (B8131) </t>
  </si>
  <si>
    <t xml:space="preserve">         8.1.3.3. előző évi vállalkozási maradvány igénybevétele (B8132)</t>
  </si>
  <si>
    <t>Lakosságtól</t>
  </si>
  <si>
    <t>A/III/1f - ebből: tartós befektetési jegyek</t>
  </si>
  <si>
    <t>B/II/1a - ebből: részesedések</t>
  </si>
  <si>
    <t>B/II/1b - ebből: nem tartós befektetési jegyek</t>
  </si>
  <si>
    <t>KÖZÚT FÖLDTERÜLETE (064/53 HRSZ)  (Külterület-Hévíz)</t>
  </si>
  <si>
    <t>Kivett közút d. Babócsay utca 846/2 hrsz</t>
  </si>
  <si>
    <t>Belterület 933/6 hrsz</t>
  </si>
  <si>
    <t>Belterület 933/4 hrsz</t>
  </si>
  <si>
    <t>Belterület 932/7 hrsz</t>
  </si>
  <si>
    <t>Belterület 932/6 hrsz</t>
  </si>
  <si>
    <t>Büki utca földje 1221/2 hrsz</t>
  </si>
  <si>
    <t>Külterület földje 068 hrsz</t>
  </si>
  <si>
    <t>Széchenyi utca földje 932/8 hrsz</t>
  </si>
  <si>
    <t>KÖZÚT (FÖLDÚT) (064/53 HRSZ)  (Külterület-Hévíz)</t>
  </si>
  <si>
    <t>121924811</t>
  </si>
  <si>
    <t>Autó Parkoló 902/32 hrsz 3 f telj. bőv. elektr mérővel</t>
  </si>
  <si>
    <t>67/15 HRSZ-Ú EGYÉB ÉPÍTMÉNY Egregyi utca</t>
  </si>
  <si>
    <t xml:space="preserve">2022. évi  Mérleg 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</si>
  <si>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</si>
  <si>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</si>
  <si>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</si>
  <si>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</si>
  <si>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</si>
  <si>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</si>
  <si>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</si>
  <si>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</si>
  <si>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</si>
  <si>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</si>
  <si>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</si>
  <si>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</si>
  <si>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</si>
  <si>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</si>
  <si>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</si>
  <si>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</si>
  <si>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</si>
  <si>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</si>
  <si>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</si>
  <si>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</si>
  <si>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</si>
  <si>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</si>
  <si>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</si>
  <si>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</si>
  <si>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</si>
  <si>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</si>
  <si>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</si>
  <si>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</si>
  <si>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</si>
  <si>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</si>
  <si>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</si>
  <si>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</si>
  <si>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</si>
  <si>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</si>
  <si>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</si>
  <si>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</si>
  <si>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</si>
  <si>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</si>
  <si>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</si>
  <si>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</si>
  <si>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</si>
  <si>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</si>
  <si>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</si>
  <si>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</si>
  <si>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</si>
  <si>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</si>
  <si>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</si>
  <si>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</si>
  <si>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</si>
  <si>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</si>
  <si>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</si>
  <si>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</si>
  <si>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</si>
  <si>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</si>
  <si>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</si>
  <si>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</si>
  <si>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</si>
  <si>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</si>
  <si>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</si>
  <si>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</si>
  <si>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</si>
  <si>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</si>
  <si>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</si>
  <si>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</si>
  <si>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</si>
  <si>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</si>
  <si>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</si>
  <si>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</si>
  <si>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</si>
  <si>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</si>
  <si>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</si>
  <si>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</si>
  <si>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</si>
  <si>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</si>
  <si>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</si>
  <si>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</si>
  <si>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</si>
  <si>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</si>
  <si>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</si>
  <si>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</si>
  <si>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</si>
  <si>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</si>
  <si>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</si>
  <si>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</si>
  <si>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</si>
  <si>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</si>
  <si>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</si>
  <si>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</si>
  <si>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</si>
  <si>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</si>
  <si>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</si>
  <si>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</si>
  <si>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</si>
  <si>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</si>
  <si>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</si>
  <si>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</si>
  <si>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</si>
  <si>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</si>
  <si>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</si>
  <si>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</si>
  <si>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</si>
  <si>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</si>
  <si>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</si>
  <si>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</si>
  <si>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</si>
  <si>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</si>
  <si>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</si>
  <si>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</si>
  <si>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</si>
  <si>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</si>
  <si>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</si>
  <si>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</si>
  <si>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</si>
  <si>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</si>
  <si>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</si>
  <si>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</si>
  <si>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</si>
  <si>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</si>
  <si>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</si>
  <si>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</si>
  <si>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</si>
  <si>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</si>
  <si>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</si>
  <si>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</si>
  <si>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</si>
  <si>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</si>
  <si>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</si>
  <si>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</si>
  <si>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</si>
  <si>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</si>
  <si>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</si>
  <si>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</si>
  <si>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</si>
  <si>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</si>
  <si>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</si>
  <si>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</si>
  <si>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</si>
  <si>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</si>
  <si>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</si>
  <si>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</si>
  <si>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</si>
  <si>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</si>
  <si>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</si>
  <si>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</si>
  <si>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</si>
  <si>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</si>
  <si>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</si>
  <si>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</si>
  <si>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</si>
  <si>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</si>
  <si>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</si>
  <si>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</si>
  <si>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</si>
  <si>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</si>
  <si>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</si>
  <si>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</si>
  <si>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</si>
  <si>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</si>
  <si>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</si>
  <si>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</si>
  <si>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</si>
  <si>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</si>
  <si>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</si>
  <si>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</si>
  <si>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</si>
  <si>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</si>
  <si>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</si>
  <si>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</si>
  <si>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</si>
  <si>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</si>
  <si>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</si>
  <si>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</si>
  <si>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</si>
  <si>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</si>
  <si>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</si>
  <si>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</si>
  <si>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</si>
  <si>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</si>
  <si>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</si>
  <si>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</si>
  <si>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</si>
  <si>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</si>
  <si>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</si>
  <si>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</si>
  <si>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</si>
  <si>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</si>
  <si>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</si>
  <si>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</si>
  <si>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</si>
  <si>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</si>
  <si>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</si>
  <si>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</si>
  <si>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</si>
  <si>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</si>
  <si>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</si>
  <si>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</si>
  <si>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</si>
  <si>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</si>
  <si>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</si>
  <si>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</si>
  <si>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</si>
  <si>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</si>
  <si>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</si>
  <si>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</si>
  <si>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</si>
  <si>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</si>
  <si>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</si>
  <si>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</si>
  <si>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2022. évi vagyonkimutatás forgalomképesség szerint</t>
  </si>
  <si>
    <t>20.  melléklet a…../2023. (..…...) rendelethez</t>
  </si>
  <si>
    <t>2022. évi ingatlan vagyonkimutatás forgalomképesség szerint</t>
  </si>
  <si>
    <t>2022. évi befejezetlen beruházások</t>
  </si>
  <si>
    <t>2022. évi zárszámadási rendelet</t>
  </si>
  <si>
    <t>2022. december 31.</t>
  </si>
  <si>
    <t>Üzletrész</t>
  </si>
  <si>
    <t>Hévízi Televízió Nonprofit Kft.</t>
  </si>
  <si>
    <t xml:space="preserve">Hévízi Turisztikai Nonprofit Kft. </t>
  </si>
  <si>
    <t xml:space="preserve">Hévíz-Balaton Airport Kft. </t>
  </si>
  <si>
    <t>Székhely, elérhetőség</t>
  </si>
  <si>
    <t>HÉVÜZ Hévíz Városüzemeltetési Kft.</t>
  </si>
  <si>
    <t>2022. évi Eredménykimutatás</t>
  </si>
  <si>
    <t>24. melléklet a…../2023. (..…...) rendelethez</t>
  </si>
  <si>
    <t>2022. évi Maradványkimutatás</t>
  </si>
  <si>
    <t>2022. évi terv</t>
  </si>
  <si>
    <t>2022. évi tény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</si>
  <si>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(134 db)                     </t>
    </r>
  </si>
  <si>
    <t>valamint adómentesség azon háziorvos, védőnő vállalkozók részére akik vállalkozási szintű adóalapja adóévben a 20.000 ezer forintot nem haladja meg (3 db)</t>
  </si>
  <si>
    <t>Polgármesteri keret terhére kifizetett összegekről 2022. évben</t>
  </si>
  <si>
    <t>29. melléklet a…../2023. (..…...) rendelethez</t>
  </si>
  <si>
    <t xml:space="preserve">2022. évi pénzügyi mérleg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</si>
  <si>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</si>
  <si>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</si>
  <si>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r>
      <t xml:space="preserve">      </t>
    </r>
    <r>
      <rPr>
        <sz val="7"/>
        <color rgb="FF000000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</si>
  <si>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</si>
  <si>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 előző évi költségvetési maradvány  igénybevétele (pályázati támogatások) (B8131) </t>
  </si>
  <si>
    <t xml:space="preserve">2022. évi működési pénzügyi mérleg </t>
  </si>
  <si>
    <t xml:space="preserve">       1.3 Egyéb működési célú támogatások bevételei államh. belül </t>
  </si>
  <si>
    <t>Működési többlet finanszírozása felhalmozási hiány fedezésére</t>
  </si>
  <si>
    <t xml:space="preserve">         8.1.3.2.  előző évi működési kv. maradvány igénybevétele (pályázatok)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</si>
  <si>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</si>
  <si>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 xml:space="preserve">2022. évi felhalmozási pénzügyi mérleg </t>
  </si>
  <si>
    <t>Működési többlet felhasználása felhalmozási hiány fedezésére</t>
  </si>
  <si>
    <r>
      <t xml:space="preserve">  </t>
    </r>
    <r>
      <rPr>
        <sz val="7"/>
        <color rgb="FF000000"/>
        <rFont val="Times New Roman"/>
        <family val="1"/>
        <charset val="238"/>
      </rPr>
      <t xml:space="preserve">    8.1.1. Hitel-, kölcsön felhasználása felhalmozási célra</t>
    </r>
  </si>
  <si>
    <t xml:space="preserve">           8.1.3.2.  előző évi költségvetési maradvány igénybevétele felh-ra (pályázatok)</t>
  </si>
  <si>
    <t>2022. évi közhatalmi bevételek</t>
  </si>
  <si>
    <t>Mérték  (2022. évi január 1. napjától)</t>
  </si>
  <si>
    <t xml:space="preserve">2017 évi bevételi terv  </t>
  </si>
  <si>
    <t>Építményadó revízió</t>
  </si>
  <si>
    <t>2% ( A helyi adókról szóló 1990. évi C. törvény 51/L § alapján 2022. évben: 1 %)</t>
  </si>
  <si>
    <t>3 évig 345 Ft/KW, 4-7 évig 300 Ft/KW, 8-11 évig 230 Ft/KW, 12-15. évig 185 Ft/KW, 16. és felette 140 Ft/KW</t>
  </si>
  <si>
    <t>2022. évi költségvetés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</si>
  <si>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</si>
  <si>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Önkormányzatoktól támogatás működési célra:</t>
  </si>
  <si>
    <t>Választási eljárás normatív támogatása</t>
  </si>
  <si>
    <t>2022. évi költségvetés felhalmozási bevételek</t>
  </si>
  <si>
    <t>Csapadékvíz infrastruktúra fejlesztés Hévízen TOP-2.1.3-16-ZA1-2021-00047</t>
  </si>
  <si>
    <t>Felhalmozási célú kölcsön-visszatérülés</t>
  </si>
  <si>
    <t>Felhalmozási célú kölcsön-visszatérülés összesen:</t>
  </si>
  <si>
    <t>2022. évi egyéb működési célú támogatások ÁHT-én beülre és  és működési támogatások ÁHT-n kívülre</t>
  </si>
  <si>
    <t>Share Music - elszámolás külföldi partnerrel</t>
  </si>
  <si>
    <t>GINOP-7.1.6-16-2017-00004 projekt előleg visszafizetés</t>
  </si>
  <si>
    <t>2022. évi felhalmozási kiadásai</t>
  </si>
  <si>
    <t>2022. évi előirányzat</t>
  </si>
  <si>
    <t>MFP-UHK 2021 "út, híd, kerékpárforgalmi létesítmény felújítása" (Zrínyi utca felújítása)</t>
  </si>
  <si>
    <t>TOP-2.1.3-16-ZA1-2021-00047 Csapadékvíz infrastruktúra fejlesztés</t>
  </si>
  <si>
    <t xml:space="preserve">Támogatás értékű felhalmozási pénzeszköz átadás összesen </t>
  </si>
  <si>
    <t>Gépjármű beszerzés</t>
  </si>
  <si>
    <t>XIII.</t>
  </si>
  <si>
    <t xml:space="preserve">Tárgyi eszköz beszerzés </t>
  </si>
  <si>
    <t>XIV.</t>
  </si>
  <si>
    <t>XV.</t>
  </si>
  <si>
    <t>XVI.</t>
  </si>
  <si>
    <t>2022. évi költségvetési rendelet</t>
  </si>
  <si>
    <t>Share Music, Knowledge Well pályázatok során felmerülő árfolyamkülönbözetekre fedezet</t>
  </si>
  <si>
    <t xml:space="preserve">2022. évi pénzügyi mérlege </t>
  </si>
  <si>
    <r>
      <t xml:space="preserve">     </t>
    </r>
    <r>
      <rPr>
        <sz val="7"/>
        <color rgb="FF000000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</si>
  <si>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2022.  évi kiadások és bevételek kötelező/nem kötelező feladat megbontásban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</si>
  <si>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</si>
  <si>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</si>
  <si>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</si>
  <si>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</si>
  <si>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</si>
  <si>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</si>
  <si>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</si>
  <si>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</si>
  <si>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</si>
  <si>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</si>
  <si>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>Y</t>
  </si>
  <si>
    <t>Z</t>
  </si>
  <si>
    <t>AA</t>
  </si>
  <si>
    <t>AB</t>
  </si>
  <si>
    <t>COFOG</t>
  </si>
  <si>
    <t>Beruházás, Felújítás</t>
  </si>
  <si>
    <t xml:space="preserve">Felhalmozási célú támogatás ÁHT-én belülre </t>
  </si>
  <si>
    <t xml:space="preserve">Felhalmozási célú visszatérítendő támogatás, kölcsön ÁHT-én kívülre </t>
  </si>
  <si>
    <t xml:space="preserve">Felhalmozási célú támogatás ÁHT-én kívülre </t>
  </si>
  <si>
    <t>Tartalék</t>
  </si>
  <si>
    <t>Finanszírozási célú kiadások</t>
  </si>
  <si>
    <t>Kiadások Összesen</t>
  </si>
  <si>
    <t xml:space="preserve">Állami támogatás, Működési célú támogatások ÁHT-n belülről </t>
  </si>
  <si>
    <t>Közhatalmi bevételek</t>
  </si>
  <si>
    <t>Működési célú támogatások ÁHT-n kívülről</t>
  </si>
  <si>
    <t>Felhalmozási célú támogatások ÁHT-n belülről</t>
  </si>
  <si>
    <t>Felhalmozási bevételek</t>
  </si>
  <si>
    <t>Felhalmozási célú támogatások, kölcsönök visszatérülése ÁHT-n kívülről</t>
  </si>
  <si>
    <t>Felhalmozási célú támogatások ÁHT-n kívülről</t>
  </si>
  <si>
    <t>Finanszírozási célú bevételek</t>
  </si>
  <si>
    <t>011130; 013350; 031030; 045170; 083030; 066020; 082070</t>
  </si>
  <si>
    <t>011130;</t>
  </si>
  <si>
    <t>011130; 062020; 066020</t>
  </si>
  <si>
    <t>061030;</t>
  </si>
  <si>
    <t>501103 Zrínyi u. 99-179. felújítása</t>
  </si>
  <si>
    <t>.066020</t>
  </si>
  <si>
    <t>502101 HÉSZ</t>
  </si>
  <si>
    <t>.011130</t>
  </si>
  <si>
    <t>502211 TOP-2.1.2-15-ZA1-2016-00004 Nagyparkoló tér zöldfelületeinek fejlesztése</t>
  </si>
  <si>
    <t>502216 dr. Babócsay utca csap. Vízelvezetés közép-keleti városrész</t>
  </si>
  <si>
    <t>.045170</t>
  </si>
  <si>
    <t>502218 Zrínyi utca külterületén közmű és zöldfelület</t>
  </si>
  <si>
    <t>502221 GINOP-7.1.6-16-2017-00004 Világörökségi helyszínek fejlesztése</t>
  </si>
  <si>
    <t>502224 RefurbCulture Pócza villa korszerűsítés</t>
  </si>
  <si>
    <t>.018030</t>
  </si>
  <si>
    <t>502229 Kézilabda munkacsarnok beruházás</t>
  </si>
  <si>
    <t>.062020</t>
  </si>
  <si>
    <t>502235 TOP-2.1.3-16-ZA1-2021-00047 Csapadékvíz infrastruktúra fejlesztés</t>
  </si>
  <si>
    <t>502236 Vörösmarty utca járda és útfelújítás</t>
  </si>
  <si>
    <t>.045120</t>
  </si>
  <si>
    <t>502237 MFP Zrínyi utca felújítása</t>
  </si>
  <si>
    <t>502304 Okos parkolás működtetés</t>
  </si>
  <si>
    <t>503101 Polgármesteri Hivatal intézményfinanszírozás</t>
  </si>
  <si>
    <t>503102 GAMESZ intézmény finanszírozás</t>
  </si>
  <si>
    <t>503103 BTNO intézmény finanszírozás</t>
  </si>
  <si>
    <t>503104 TASZII intézmény finanszírozás</t>
  </si>
  <si>
    <t>503105 FGYMK Intézmény finanszírozás</t>
  </si>
  <si>
    <t>018010; 018020;</t>
  </si>
  <si>
    <t>107053;</t>
  </si>
  <si>
    <t xml:space="preserve">011130; 018030; 081041; 084031; 084040; </t>
  </si>
  <si>
    <t>503401 Munkáltatói kölcsön kiadásai</t>
  </si>
  <si>
    <t>.061030</t>
  </si>
  <si>
    <t>011130; 081041;</t>
  </si>
  <si>
    <t>.013350</t>
  </si>
  <si>
    <t>505101 Önkormány.jogalk. (polgármester, alpolgármester)</t>
  </si>
  <si>
    <t>.083030</t>
  </si>
  <si>
    <t>505203 Hévíz TV</t>
  </si>
  <si>
    <t>505204 Egyéb média megjelenés</t>
  </si>
  <si>
    <t xml:space="preserve">505202 Forrás újság </t>
  </si>
  <si>
    <t>.042180</t>
  </si>
  <si>
    <t>505402  HeBi üzemeltetés</t>
  </si>
  <si>
    <t>.086090</t>
  </si>
  <si>
    <t>.082070</t>
  </si>
  <si>
    <t>505404 Hévüz Kft (mozi+rendezvények)</t>
  </si>
  <si>
    <t>.064010</t>
  </si>
  <si>
    <t>505809 Robots Connecting</t>
  </si>
  <si>
    <r>
      <t xml:space="preserve">505810 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</si>
  <si>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505901 Egyéb ki nem emelt kiadások</t>
  </si>
  <si>
    <t>011130; 013350; 083030; 072312;</t>
  </si>
  <si>
    <t xml:space="preserve">Önormányzat </t>
  </si>
  <si>
    <t>Egyéb ki nem emelt kiadások részletezése</t>
  </si>
  <si>
    <t>2022. év</t>
  </si>
  <si>
    <t>I-II.</t>
  </si>
  <si>
    <t>Személyi juttatások és járulékai</t>
  </si>
  <si>
    <t>Személyi juttatás (eFt/év)</t>
  </si>
  <si>
    <t>Járulékok (eFt/év)</t>
  </si>
  <si>
    <t>Összesen (eFt/év)</t>
  </si>
  <si>
    <t>Választott tisztségviselõk és bizottsági tagok díja</t>
  </si>
  <si>
    <t>Helyi díjak és kitüntetések 16/2012 (III.28.) ör alapján</t>
  </si>
  <si>
    <t>Közoktatásért díjak, kitüntetések 32/201 (IX.25.) ör alapján</t>
  </si>
  <si>
    <t>III.</t>
  </si>
  <si>
    <t>Bruttó (eFt/év)</t>
  </si>
  <si>
    <t>A.</t>
  </si>
  <si>
    <t>Hosszú távú szerződésekhez köthető kiadások</t>
  </si>
  <si>
    <t>Allianz Bizt. - Casco biztosítás (NKD-199)</t>
  </si>
  <si>
    <t>Visi Géza - erdészeti szakirányítás</t>
  </si>
  <si>
    <t xml:space="preserve">BVT Flottakezelő Kft. - bérleti szerződés (gépjármű) </t>
  </si>
  <si>
    <t>OTP Bank Nyrt - bankköltség</t>
  </si>
  <si>
    <t>B.</t>
  </si>
  <si>
    <t>Hosszú távú szerződésekhez nem köthető, egyedi megrendelések szerinti kiadások</t>
  </si>
  <si>
    <t>Folyóirat beszerzés</t>
  </si>
  <si>
    <t>Üzemanyag beszerzés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</si>
  <si>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</si>
  <si>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</si>
  <si>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</si>
  <si>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</si>
  <si>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</si>
  <si>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</si>
  <si>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</si>
  <si>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</si>
  <si>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</si>
  <si>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</si>
  <si>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2021. évi Tér-Zene pályázat 2022. évre áthúzódó része</t>
  </si>
  <si>
    <t>IV</t>
  </si>
  <si>
    <t>Beruházások</t>
  </si>
  <si>
    <t>Egyéb ki nem emelt kiadások összesen I+II+III+IV+V</t>
  </si>
  <si>
    <t xml:space="preserve">Működési célú támogatások ÁHT-n belülről 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</si>
  <si>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</si>
  <si>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</si>
  <si>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</si>
  <si>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</si>
  <si>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</si>
  <si>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</si>
  <si>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>018030 Támogatási célú finanszírozási műveletek</t>
  </si>
  <si>
    <t>Hévízi Polgármesteri Hivatal összesen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</si>
  <si>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</si>
  <si>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</si>
  <si>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</si>
  <si>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</si>
  <si>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</si>
  <si>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</si>
  <si>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</si>
  <si>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</si>
  <si>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</si>
  <si>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</si>
  <si>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</si>
  <si>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</si>
  <si>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</si>
  <si>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</si>
  <si>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</si>
  <si>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Hévíz Város Önkormányzat Gazdasági, Műszaki Ellátó Szervezet összesen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</si>
  <si>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</si>
  <si>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</si>
  <si>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</si>
  <si>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</si>
  <si>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</si>
  <si>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</si>
  <si>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</si>
  <si>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082092 Közművelődés - hagyományos közösségi kulturális értékek gondozása</t>
  </si>
  <si>
    <t>082093 Közművelődés - egész életre kiterjedő tanulás, amatőr művészet</t>
  </si>
  <si>
    <t>Gróf I. Festetics György Művelődési Központ, Városi Könyvtár és Múzeális Gyűjtemény összesen</t>
  </si>
  <si>
    <t>091110 Óvodai nevelés, ellátás szakmai feladatai</t>
  </si>
  <si>
    <t>091140 Óvodai nevelés, ellátás működtetési feladatai</t>
  </si>
  <si>
    <t>Brunszvik Teréz Napközi Otthonos Óvoda összesen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</si>
  <si>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</si>
  <si>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</si>
  <si>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</si>
  <si>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</si>
  <si>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</si>
  <si>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</si>
  <si>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</si>
  <si>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</si>
  <si>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</si>
  <si>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</si>
  <si>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</si>
  <si>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</si>
  <si>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</si>
  <si>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>Intézmények összesen</t>
  </si>
  <si>
    <t xml:space="preserve">2022. évi Pénzügyi mérleg </t>
  </si>
  <si>
    <t xml:space="preserve">       1.2 Egyéb működési célú támogatások bevételei államh. belül </t>
  </si>
  <si>
    <t xml:space="preserve">       ebből: működési célú támog. államháztartáson belülre </t>
  </si>
  <si>
    <r>
      <t xml:space="preserve">      </t>
    </r>
    <r>
      <rPr>
        <sz val="7"/>
        <color rgb="FF000000"/>
        <rFont val="Times New Roman"/>
        <family val="1"/>
        <charset val="238"/>
      </rPr>
      <t>8.1.1. Hitel-, kölcsön felvétel pü-i vállalkozásoktól</t>
    </r>
  </si>
  <si>
    <t xml:space="preserve">       1.2 Egyéb működési célú támogatások bevételei államh. belül (B16)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</si>
  <si>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</si>
  <si>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t>2022. évi pénzügyi mérleg</t>
  </si>
  <si>
    <r>
      <t xml:space="preserve">      </t>
    </r>
    <r>
      <rPr>
        <sz val="7"/>
        <color rgb="FF000000"/>
        <rFont val="Times New Roman"/>
        <family val="1"/>
        <charset val="238"/>
      </rPr>
      <t>8.1.1. Hitel-, kölcsön felvétel  pü-i vállalkozásoktól</t>
    </r>
  </si>
  <si>
    <t xml:space="preserve">                   visszatérítendő működési célú támogatás (K508)</t>
  </si>
  <si>
    <t xml:space="preserve">                    visszatérítendő működési célú támogatás (K508)</t>
  </si>
  <si>
    <r>
      <t xml:space="preserve">Egyéb központi támogatás </t>
    </r>
    <r>
      <rPr>
        <i/>
        <sz val="5"/>
        <color rgb="FF000000"/>
        <rFont val="Times New Roman"/>
        <family val="1"/>
        <charset val="238"/>
      </rPr>
      <t>(9/2022 (I.14.) korm. rendelet alapján a polgármesterek illetményének és költségtérítésének 2022. évi emelésének ellentételezése érdekében 5000 lakos alatti települési önkormányzatok támogatása; IPA 1% 2022.)</t>
    </r>
  </si>
  <si>
    <t>Válaszd a hazait! VP6-19.2.1-42-9-21</t>
  </si>
  <si>
    <t xml:space="preserve"> 18.1.</t>
  </si>
  <si>
    <t xml:space="preserve"> 18.2.</t>
  </si>
  <si>
    <t>EMMI (Bursa Hungarica visszautalása)</t>
  </si>
  <si>
    <t xml:space="preserve"> 21.1</t>
  </si>
  <si>
    <t xml:space="preserve"> 21.2</t>
  </si>
  <si>
    <t xml:space="preserve">Agrárminisztérium - HUNG-2022 nemzeti értékek bemutatása </t>
  </si>
  <si>
    <t>Share Music, Knowledge Well, Robots Conneecting pályázatok elszámolása</t>
  </si>
  <si>
    <t>Népszámlálás</t>
  </si>
  <si>
    <t xml:space="preserve"> 37.1</t>
  </si>
  <si>
    <t>KBFT-E-22-0693 Kulturális ágazatban közfeladatot ellátók 20 %-os béremelésére kapott támogatás</t>
  </si>
  <si>
    <t xml:space="preserve"> 37.2</t>
  </si>
  <si>
    <t>"Arcot a termelőnek rendezvény és marketing" (Hévíz-Balaton-Zalai Dombhátak Leader Egyesület)</t>
  </si>
  <si>
    <t>Kálvária "Kulturbarangolás Hévízen"TOP 1.2.1-15-ZA1-2016-00010</t>
  </si>
  <si>
    <t>Szabó Lőrincz utca 1559/8 hrsz ivóvíz és szennyvízcsatorna beruházáshoz hozzájárulás</t>
  </si>
  <si>
    <t>Knowledge Well, Robots Conneecting pályázatok elszámolása</t>
  </si>
  <si>
    <t xml:space="preserve"> 11.1</t>
  </si>
  <si>
    <t xml:space="preserve"> 11.2</t>
  </si>
  <si>
    <t xml:space="preserve"> 11.3</t>
  </si>
  <si>
    <t>Robots Connecting - elszámolás külföldi partnerrel</t>
  </si>
  <si>
    <t xml:space="preserve"> 11.4</t>
  </si>
  <si>
    <t>KÖFOP-1.2.1-VEKOP-16-201600359 ASP elszámolás</t>
  </si>
  <si>
    <t>43/A</t>
  </si>
  <si>
    <t>Hévízi Tiszta Forrás Dalkör visszatérítendő támogatása</t>
  </si>
  <si>
    <t>43/B</t>
  </si>
  <si>
    <t>Működési célú visszatérítendő támogatások államháztartáson kívülre</t>
  </si>
  <si>
    <t>Választást követő napi távolléti díj</t>
  </si>
  <si>
    <t xml:space="preserve">Kézilabda munkacsarnok csapadékvíz elvezetés kialakítása (1455/8 hrsz ingatlan közművesítése) </t>
  </si>
  <si>
    <t>Polgármesteri Hivatal épületének hűtőberendezésébe lágyindító beépítése (beépített épülettartozék)</t>
  </si>
  <si>
    <t>Hévízi Turisztikai Nonprofit Kft 4 %</t>
  </si>
  <si>
    <t>Knowledge Well, Robots Conneecting, Share Music, ASP pályázatok elszámolása</t>
  </si>
  <si>
    <t>Iskolaudvar fejlesztés</t>
  </si>
  <si>
    <t>IPA túlfizetés visszafizetése, 2021. évi IPA 1 % támogatás elszámolás</t>
  </si>
  <si>
    <t xml:space="preserve">                  visszatérítendő működési célú támogatás (K508)</t>
  </si>
  <si>
    <t>018010;018030; 072112; 011130</t>
  </si>
  <si>
    <t>011130; 066020; 013350</t>
  </si>
  <si>
    <t>900060; 018030</t>
  </si>
  <si>
    <t>503106 Magyarország 2021. évi központi költségvetéséről szóló 2020. évi XC. törvény 2. melléklet 56. pontja alapján önkormányzat által fizetendő szolidarítási hozzájárulás , Megelőlegezés, Elszámolásból eredő visszafizetés</t>
  </si>
  <si>
    <t>503301 Rendkívüli támogatás</t>
  </si>
  <si>
    <t>505701 Vagyongazdálkodás kiadásai (beruházási hiteltörlesztés CIB: 160.121eFt, dologi kiadások: CIB hitel kamat, értékbecslés, részesedés vásárlás)</t>
  </si>
  <si>
    <t>502238 TOP_Plusz 1.1.3-21 Turisztikai infrastruktúra fejlesztések Hévízen</t>
  </si>
  <si>
    <t>HUNG-2022 nemzeti értékek bemutatása pályázat</t>
  </si>
  <si>
    <t>013210 Népszámlálás</t>
  </si>
  <si>
    <t>018030 Maradvány</t>
  </si>
  <si>
    <t xml:space="preserve"> 8.1.</t>
  </si>
  <si>
    <t xml:space="preserve"> 8.2.</t>
  </si>
  <si>
    <t>082094 Közművelődés - kulturális alapú gazdaságfejlesztés</t>
  </si>
  <si>
    <t>Maradvány</t>
  </si>
  <si>
    <t xml:space="preserve"> 1. melléklet a …….../2023 (V....) önkormányzati rendelethez</t>
  </si>
  <si>
    <t>2. melléklet a …./2023. (V…...) önkormányzati rendelethez</t>
  </si>
  <si>
    <t xml:space="preserve"> 3. melléklet a ………./2023. (V……...) önkormányzati rendelethez</t>
  </si>
  <si>
    <t xml:space="preserve">4. melléklet a ……./2023. (V…….) önkormányzati rendelethez </t>
  </si>
  <si>
    <t>5. melléklet a ….../2023. (V…....) önkormányzati rendelethez</t>
  </si>
  <si>
    <t>6. melléklet a ……./2023 (V…….) önkormányzati rendelethez</t>
  </si>
  <si>
    <t>7. melléklet a ……./2023. (V…....) önkormányzati rendelethez</t>
  </si>
  <si>
    <t>8. melléklet a …../2023. (V…....) önkormányzati rendelethez</t>
  </si>
  <si>
    <t>9. melléklet a …../2023. (V…....) önkormányzati rendelethez</t>
  </si>
  <si>
    <t>10. melléklet a ….../2023. (V……..) önkormányzati rendelethez</t>
  </si>
  <si>
    <t>11.  melléklet a ….../2023. (V……..) önkormányzati rendelethez</t>
  </si>
  <si>
    <t>12.  melléklet a …../2023. (V……...) önkormányzati rendelethez</t>
  </si>
  <si>
    <t>13. melléklet a ….../2023. (V……...) önkormányzati rendelethez</t>
  </si>
  <si>
    <t>14. melléklet a ……../2023. (V……..) önkormányzati rendelethez</t>
  </si>
  <si>
    <t>15. melléklet a ….../2023. (V……....) önkormányzati rendelethez</t>
  </si>
  <si>
    <t>16. melléklet a ……./2023. (V…....) önkormányzati rendelethez</t>
  </si>
  <si>
    <t xml:space="preserve"> 17. melléklet a …../2023. (V……..) önkormányzati rendelethez</t>
  </si>
  <si>
    <t>18. melléklet a ….../2023. (V…….) önkormányzati rendelethez</t>
  </si>
  <si>
    <t>19. melléklet a ….../2023. (V……....) önkormányzati rendelethez</t>
  </si>
  <si>
    <t>21.  melléklet a…../2023. (..…...) rendelethez</t>
  </si>
  <si>
    <t>22.  melléklet a…../2023. (..…...) rendelethez</t>
  </si>
  <si>
    <t xml:space="preserve"> 23.  melléklet a…../2023. (..…...) rendelethez</t>
  </si>
  <si>
    <t>25. melléklet a…../2023. (..…...) rendelethez</t>
  </si>
  <si>
    <t>26. melléklet a…../2023. (..…...) rendelethez</t>
  </si>
  <si>
    <t>28.  melléklet a…../2022. (..…...) rendelethez</t>
  </si>
  <si>
    <t>30. melléklet a…../2023. (..…...) rendelethez</t>
  </si>
  <si>
    <t>31. melléklet a…../2023. (..…...) rendelethez</t>
  </si>
  <si>
    <t>2022. évi  engedélyezett létszámkeret</t>
  </si>
  <si>
    <t>Házi segítségnyújtás (vezető 1 fő és gondozó 5 fő)</t>
  </si>
  <si>
    <t xml:space="preserve">Bölcsődei  dajkák 2 fő  </t>
  </si>
  <si>
    <t>Múzeológus (Igazgató)</t>
  </si>
  <si>
    <t>Kisegítő alkalmazott</t>
  </si>
  <si>
    <t>Közművelődési szakember</t>
  </si>
  <si>
    <t>Könyvtáros (mb. igazgató-helyettes)</t>
  </si>
  <si>
    <t>27. melléklet a ……./2023. (V….) önkormányzati rendelethez</t>
  </si>
  <si>
    <t xml:space="preserve">Módosított előirányzat összesen </t>
  </si>
  <si>
    <t>Teljesítés</t>
  </si>
  <si>
    <t>Teljesítés módosított előirányzathoz képest (%)</t>
  </si>
  <si>
    <t xml:space="preserve">Módosított előirányzat  </t>
  </si>
  <si>
    <t xml:space="preserve">Módosított előirányzat </t>
  </si>
  <si>
    <t>Módosított előirányzat</t>
  </si>
  <si>
    <t xml:space="preserve">ezer Ft </t>
  </si>
  <si>
    <t>503501 Felhalmozási célú pénzeszköz átadás/átvétel</t>
  </si>
  <si>
    <t>503201 Működési célú pénzeszköz átadás/átvétel</t>
  </si>
  <si>
    <t>Házi segítségnyújtás esetében méltányossági okból biztosított közvetett támogatás</t>
  </si>
  <si>
    <t>Hitelállomány 2022. 01. 01. napján</t>
  </si>
  <si>
    <t>8600 Siófok, Bajcsy-Zilinszky utca 220.</t>
  </si>
  <si>
    <t>8380 Hévíz, Széchenyi utca 29.</t>
  </si>
  <si>
    <t>8380 Hévíz, Rákóczi utca 2.</t>
  </si>
  <si>
    <t>8380 Hévíz, Kossuth Lajos utca 1.</t>
  </si>
  <si>
    <t>8380 Hévíz, Kossuth Lajos utca 5. As. 2.</t>
  </si>
  <si>
    <t>Állomány-változás (+/-)</t>
  </si>
  <si>
    <t>505701 Finanszírozási műveletek (hitelfelvétel-új)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</si>
  <si>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3.363 adótárgy, 282.615 m2-re vonatkozóan.</t>
    </r>
  </si>
  <si>
    <t>Eplényi síprogram utazási költsége</t>
  </si>
  <si>
    <t>Hévízi Illyés Gyula Általános Iskola 5. évfolyam</t>
  </si>
  <si>
    <t>TOP-3.1.1-15-ZA1-2016-00007 azonosítószámú projektben a 2. rész Vörösmarty utca kerékpárút építési munkái" - pótmunkák miatti szerződésmódosítás</t>
  </si>
  <si>
    <t>FITOTRON-SYSTEM Kft</t>
  </si>
  <si>
    <t>Hévízi Brunszvik Teréz Napközi Otthonos Óvoda</t>
  </si>
  <si>
    <t>Egregyi tagóvoda búcsúztatása - légvár bérlés</t>
  </si>
  <si>
    <t>Hévízi Illyés Gyula Általános Iskola 1. évfolyam</t>
  </si>
  <si>
    <t>Füzetcsomag</t>
  </si>
  <si>
    <t>Pelso Társaság</t>
  </si>
  <si>
    <t>Pelso est / 1 db támogató jegy, 1 db belépőjegy</t>
  </si>
  <si>
    <t>Hévízi Szépkorúak Vidám Társasága</t>
  </si>
  <si>
    <t>1. születésnapi rendezvény</t>
  </si>
  <si>
    <t>17 fő részére belépő, személyszállítás Hegyestűre</t>
  </si>
  <si>
    <t>Dono Te Libro Kft</t>
  </si>
  <si>
    <t>Zala vármegye SZÍVE-JAVA kiadvány</t>
  </si>
  <si>
    <t>Musica Antiqua</t>
  </si>
  <si>
    <t>45. éves jubileumi rendezvény</t>
  </si>
  <si>
    <t>Z+D Kft. Keszthely</t>
  </si>
  <si>
    <t>Mikuláscsomag gyermekeknek</t>
  </si>
  <si>
    <t>074040 Fertőző megbetegedések megelőzése, járvánügyi ellátás</t>
  </si>
  <si>
    <t>39.1</t>
  </si>
  <si>
    <t>39.2</t>
  </si>
  <si>
    <t>Nonprofit gazdasági társaságtól</t>
  </si>
  <si>
    <t>Slachta Margit Nemzeti Szociálpolitikai Intézet</t>
  </si>
  <si>
    <t>47.1</t>
  </si>
  <si>
    <t>VONYARCVASHEGYI KÖZÖS ÖNKORMÁNYZATI HIVATAL</t>
  </si>
  <si>
    <t>47.2</t>
  </si>
  <si>
    <t>2025.</t>
  </si>
  <si>
    <t>HIV/823-1/2020</t>
  </si>
  <si>
    <t>HIV/10593-2/2021</t>
  </si>
  <si>
    <t>HIV/157-116/2021</t>
  </si>
  <si>
    <t>503201 Működési célú pénzeszköz átadás</t>
  </si>
  <si>
    <t>502222 Városi térfigyelő kamerarendszer</t>
  </si>
  <si>
    <t>HIV/178-19/2020</t>
  </si>
  <si>
    <t>637-2/2009, HIV/724-2/2019, HIV/2699/2019.</t>
  </si>
  <si>
    <t>HIV/407-1/2021</t>
  </si>
  <si>
    <t>HIV/70-11/2021</t>
  </si>
  <si>
    <t>HÉVÜZ Kft Közszolgáltatási szerződés</t>
  </si>
  <si>
    <t>505202 Forrás újság</t>
  </si>
  <si>
    <t>ZNET Telekom Zrt - internet szolg. Zrinyi 130/b.</t>
  </si>
  <si>
    <t>505701 Vagyongazdálkodás kiadásai</t>
  </si>
  <si>
    <t>Több részletezőt érintő</t>
  </si>
  <si>
    <t>Egyedi részletezők</t>
  </si>
  <si>
    <t>HIV/173/2022</t>
  </si>
  <si>
    <t>HIV/162/2022</t>
  </si>
  <si>
    <t>HÉVÜZ -feladatellátási szerződés -Mozi üzemeltetés és rendezvénytech.szolg.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</si>
  <si>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</si>
  <si>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</si>
  <si>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</si>
  <si>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</si>
  <si>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</si>
  <si>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</si>
  <si>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</si>
  <si>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</si>
  <si>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</si>
  <si>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</si>
  <si>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</si>
  <si>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</si>
  <si>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</si>
  <si>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</si>
  <si>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</si>
  <si>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</si>
  <si>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</si>
  <si>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</si>
  <si>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</si>
  <si>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</si>
  <si>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</si>
  <si>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</si>
  <si>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</si>
  <si>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</si>
  <si>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</si>
  <si>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</si>
  <si>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</si>
  <si>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</si>
  <si>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</si>
  <si>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K&amp;H Bizt.- Kötelező felelősségbiztosítás (NKD-199)</t>
  </si>
  <si>
    <t>AEGON - HEBI biztosítása</t>
  </si>
  <si>
    <t>Allianz Bizt. - Casco biztosítás (MRZ-493)</t>
  </si>
  <si>
    <t>Magyar Posta biztosító - Kötelező felelősségbiztosítás (MRU-493)</t>
  </si>
  <si>
    <t xml:space="preserve">Szuperinfo Kft. - Hévíz Forrás időszaki lap előállítása </t>
  </si>
  <si>
    <t>VÜZ Kft Keszthely - gyepmesteri és állatorvosi tev</t>
  </si>
  <si>
    <t>Kézilabda munkacsarnok csapadékvíz elvezetése 1455/96 hrsz, 1455/106 hrsz</t>
  </si>
  <si>
    <t>TOP-2.1.3-16 dr. Babócsay utca és Zrínyi utca csapadékvíz elvezetés</t>
  </si>
  <si>
    <t>VÖRÖSMARTY M. UTCA (1154 HRSZ), kerékpárút (TOP-3.1.1-ZA1-2016-00007)</t>
  </si>
  <si>
    <t>É-i bekötőút földje (118/10 hrsz) Omnibusz utca</t>
  </si>
  <si>
    <t>Északi bekötőút (118/10 hrsz) Omnibusz utca</t>
  </si>
  <si>
    <t>EFFINGER KÁROLY UTCA, kerékpárút (MFP-OKE/2020 (493/1 HRSZ)</t>
  </si>
  <si>
    <t>SPORT SÉTÁNY (JÁRDA, Kerékpárút MFP-OKE/2020) (1455/93 HRSZ)</t>
  </si>
  <si>
    <t>KÖZÚT (FÖLDÚT, MFP által kavicsos) (021/2 HRSZ)  (Külterület-Hévíz)</t>
  </si>
  <si>
    <t>BEÉPÍTETLEN TERÜLET FÖLDJE (67/4 HRSZ) (Attila utca)</t>
  </si>
  <si>
    <t>KÖZÚT FÖLDJE (1550/3 HRSZ) (Névtelen utca)</t>
  </si>
  <si>
    <t>NAGYPARKOLÓ ZÖLDTERÜLETI REKONSTRUKCIÓ TOP-2.1.2-15 (902/32 hrsz)</t>
  </si>
  <si>
    <t>Esőbeállóhoz asztal Ady utca 1500/1 hrsz</t>
  </si>
  <si>
    <t>Rönk ülőgarnitúra Ady utca 1500/1 hrsz</t>
  </si>
  <si>
    <t>Esőbeálló Ady utca 1500/1 hrsz</t>
  </si>
  <si>
    <t>Térfigyelő kamerarendszer</t>
  </si>
  <si>
    <t>Hévíz kis műfüves pálya felújítása (Tavirózsa utca)</t>
  </si>
  <si>
    <t>Hévíz nagy műfüves pálya felújítása (Sport utca)</t>
  </si>
  <si>
    <t>Nagyparkoló tér fejlesztés/útépítés 902/32 hrsz TOP-2.1.2-15 projektelem</t>
  </si>
  <si>
    <t>Nagyparkoló / parkolóhelyek (902/32 hrsz)</t>
  </si>
  <si>
    <t>ISKOLAUDVAR  Kossuth Lajos utca 1089/2/A/1 hrsz</t>
  </si>
  <si>
    <t>KÖZÚT (FÖLDÚT) (1550/3 HRSZ) (Névtelen utca)</t>
  </si>
  <si>
    <t>GAMESZ KERTÉSZET FÖLDTERÜLETE (1703 HRSZ) (Zrínyi utca)</t>
  </si>
  <si>
    <t>GAMESZ KERTÉSZET - RAKTÁR (1703 HRSZ) (Zrínyi utca)</t>
  </si>
  <si>
    <t>GAMESZ KERTÉSZET (1703 HRSZ) (Zrínyi utca)</t>
  </si>
  <si>
    <t>HÉVÍZ, RÁKÓCZI U. 2. ÉPÜLETE (1006 HRSZ) + Hévízi Kerékpáros Központ</t>
  </si>
  <si>
    <t>Hévíz-Autóbuszpályaudvar - közművezeték 1627/8 hrsz</t>
  </si>
  <si>
    <t>Hévíz-Autóbuszpályaudvar - út 118/7 hrsz</t>
  </si>
  <si>
    <t>Kálvária 022/14 hrsz</t>
  </si>
  <si>
    <t>GAMESZ KERTÉSZET SZENNYVÍZE (1703) HRSZ) (Zrínyi utca)</t>
  </si>
  <si>
    <t>TAVIRÓZSA U. PARKOLÓ (1455/94 HRSZ) kerékpárút MFP-OKE/2020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</si>
</sst>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0;[Red]0"/>
    <numFmt numFmtId="170" formatCode="0.000000000%"/>
    <numFmt numFmtId="171" formatCode="0.0%"/>
  </numFmts>
  <fonts count="18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i/>
      <sz val="9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u/>
      <sz val="10"/>
      <color indexed="12"/>
      <name val="Arial"/>
      <family val="2"/>
      <charset val="238"/>
    </font>
    <font>
      <sz val="8"/>
      <color indexed="17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i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b/>
      <sz val="6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6"/>
      <color rgb="FF000000"/>
      <name val="Times New Roman"/>
      <family val="1"/>
      <charset val="238"/>
    </font>
    <font>
      <i/>
      <sz val="7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sz val="10"/>
      <color rgb="FFFFFFFF"/>
      <name val="Times New Roman"/>
      <family val="1"/>
      <charset val="238"/>
    </font>
    <font>
      <b/>
      <sz val="8"/>
      <color rgb="FF000000"/>
      <name val="Arial"/>
      <family val="2"/>
      <charset val="238"/>
    </font>
    <font>
      <b/>
      <i/>
      <sz val="7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FF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i/>
      <sz val="6"/>
      <color rgb="FF000000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rgb="FF000000"/>
      <name val="Times New Roman"/>
      <family val="1"/>
      <charset val="238"/>
    </font>
    <font>
      <b/>
      <sz val="6"/>
      <name val="Arial"/>
      <family val="2"/>
      <charset val="238"/>
    </font>
    <font>
      <i/>
      <sz val="5"/>
      <color rgb="FF000000"/>
      <name val="Times New Roman"/>
      <family val="1"/>
      <charset val="238"/>
    </font>
    <font>
      <b/>
      <sz val="6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6"/>
      <color rgb="FF262626"/>
      <name val="Times New Roman"/>
      <family val="1"/>
      <charset val="238"/>
    </font>
    <font>
      <sz val="6"/>
      <color rgb="FF000000"/>
      <name val="Arial"/>
      <family val="2"/>
      <charset val="238"/>
    </font>
    <font>
      <b/>
      <i/>
      <u/>
      <sz val="8"/>
      <color rgb="FF000000"/>
      <name val="Times New Roman"/>
      <family val="1"/>
      <charset val="238"/>
    </font>
    <font>
      <i/>
      <u/>
      <sz val="8"/>
      <color rgb="FF000000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u/>
      <sz val="9"/>
      <color rgb="FF00000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sz val="8"/>
      <color rgb="FF0000FF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b/>
      <i/>
      <u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color rgb="FF000000"/>
      <name val="Bernard MT Condensed"/>
      <family val="1"/>
    </font>
    <font>
      <b/>
      <i/>
      <sz val="7"/>
      <color rgb="FFFF0000"/>
      <name val="Times New Roman"/>
      <family val="1"/>
      <charset val="238"/>
    </font>
    <font>
      <i/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i/>
      <sz val="1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55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55" fillId="0" borderId="0"/>
    <xf numFmtId="0" fontId="82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57" fillId="0" borderId="0"/>
    <xf numFmtId="0" fontId="20" fillId="0" borderId="0"/>
    <xf numFmtId="0" fontId="64" fillId="0" borderId="0"/>
    <xf numFmtId="0" fontId="19" fillId="0" borderId="0"/>
    <xf numFmtId="0" fontId="18" fillId="0" borderId="0"/>
    <xf numFmtId="0" fontId="55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0" fillId="0" borderId="0"/>
    <xf numFmtId="0" fontId="12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22" borderId="7" applyNumberFormat="0" applyAlignment="0" applyProtection="0"/>
    <xf numFmtId="0" fontId="1" fillId="0" borderId="0"/>
    <xf numFmtId="0" fontId="1" fillId="22" borderId="7" applyNumberFormat="0" applyAlignment="0" applyProtection="0"/>
  </cellStyleXfs>
  <cellXfs count="2291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5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1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9" fillId="0" borderId="0" xfId="0" applyFont="1" applyAlignment="1">
      <alignment wrapText="1"/>
    </xf>
    <xf numFmtId="0" fontId="40" fillId="0" borderId="0" xfId="0" applyFont="1"/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44" fillId="0" borderId="0" xfId="0" applyFont="1"/>
    <xf numFmtId="3" fontId="20" fillId="0" borderId="0" xfId="0" applyNumberFormat="1" applyFont="1"/>
    <xf numFmtId="3" fontId="44" fillId="0" borderId="0" xfId="0" applyNumberFormat="1" applyFont="1"/>
    <xf numFmtId="3" fontId="44" fillId="0" borderId="0" xfId="0" applyNumberFormat="1" applyFont="1" applyBorder="1"/>
    <xf numFmtId="0" fontId="44" fillId="0" borderId="0" xfId="0" applyFont="1" applyBorder="1"/>
    <xf numFmtId="0" fontId="41" fillId="0" borderId="0" xfId="0" applyFont="1" applyAlignment="1">
      <alignment horizontal="center" wrapText="1"/>
    </xf>
    <xf numFmtId="0" fontId="41" fillId="0" borderId="0" xfId="0" applyFont="1" applyAlignment="1">
      <alignment horizontal="center"/>
    </xf>
    <xf numFmtId="0" fontId="41" fillId="0" borderId="11" xfId="0" applyFont="1" applyBorder="1" applyAlignment="1">
      <alignment horizontal="center" wrapText="1"/>
    </xf>
    <xf numFmtId="166" fontId="28" fillId="0" borderId="11" xfId="0" applyNumberFormat="1" applyFont="1" applyBorder="1" applyAlignment="1">
      <alignment horizontal="center" vertical="center"/>
    </xf>
    <xf numFmtId="0" fontId="39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9" fillId="0" borderId="0" xfId="0" applyFont="1"/>
    <xf numFmtId="0" fontId="49" fillId="0" borderId="0" xfId="0" applyFont="1" applyBorder="1"/>
    <xf numFmtId="0" fontId="50" fillId="0" borderId="0" xfId="0" applyFont="1"/>
    <xf numFmtId="3" fontId="35" fillId="0" borderId="0" xfId="78" applyNumberFormat="1" applyFont="1" applyFill="1" applyBorder="1" applyAlignment="1">
      <alignment horizontal="left" vertical="center" wrapText="1"/>
    </xf>
    <xf numFmtId="3" fontId="30" fillId="0" borderId="0" xfId="78" applyNumberFormat="1" applyFont="1" applyFill="1" applyBorder="1" applyAlignment="1">
      <alignment horizontal="left" vertical="center" wrapText="1"/>
    </xf>
    <xf numFmtId="0" fontId="48" fillId="0" borderId="0" xfId="0" applyFont="1"/>
    <xf numFmtId="0" fontId="53" fillId="0" borderId="0" xfId="0" applyFont="1"/>
    <xf numFmtId="3" fontId="48" fillId="0" borderId="0" xfId="0" applyNumberFormat="1" applyFont="1"/>
    <xf numFmtId="3" fontId="48" fillId="0" borderId="0" xfId="0" applyNumberFormat="1" applyFont="1" applyBorder="1"/>
    <xf numFmtId="3" fontId="48" fillId="0" borderId="18" xfId="0" applyNumberFormat="1" applyFont="1" applyBorder="1"/>
    <xf numFmtId="0" fontId="52" fillId="0" borderId="0" xfId="0" applyFont="1"/>
    <xf numFmtId="0" fontId="35" fillId="0" borderId="0" xfId="0" applyFont="1" applyAlignment="1"/>
    <xf numFmtId="3" fontId="48" fillId="0" borderId="20" xfId="0" applyNumberFormat="1" applyFont="1" applyBorder="1"/>
    <xf numFmtId="0" fontId="26" fillId="0" borderId="0" xfId="0" applyFont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48" fillId="0" borderId="0" xfId="0" applyFont="1" applyBorder="1"/>
    <xf numFmtId="0" fontId="51" fillId="0" borderId="0" xfId="0" applyFont="1" applyBorder="1"/>
    <xf numFmtId="0" fontId="47" fillId="0" borderId="0" xfId="71" applyFont="1" applyAlignment="1">
      <alignment vertical="center"/>
    </xf>
    <xf numFmtId="3" fontId="47" fillId="0" borderId="0" xfId="71" applyNumberFormat="1" applyFont="1" applyAlignment="1">
      <alignment vertical="center"/>
    </xf>
    <xf numFmtId="0" fontId="48" fillId="0" borderId="0" xfId="0" applyFont="1" applyAlignment="1">
      <alignment horizontal="right"/>
    </xf>
    <xf numFmtId="0" fontId="52" fillId="0" borderId="0" xfId="0" applyFont="1" applyAlignment="1">
      <alignment horizontal="right"/>
    </xf>
    <xf numFmtId="0" fontId="52" fillId="0" borderId="0" xfId="0" applyFont="1" applyAlignment="1">
      <alignment horizontal="center"/>
    </xf>
    <xf numFmtId="3" fontId="52" fillId="0" borderId="0" xfId="0" applyNumberFormat="1" applyFont="1" applyAlignment="1">
      <alignment horizontal="center"/>
    </xf>
    <xf numFmtId="3" fontId="52" fillId="0" borderId="31" xfId="0" applyNumberFormat="1" applyFont="1" applyBorder="1" applyAlignment="1">
      <alignment horizontal="center" vertical="center"/>
    </xf>
    <xf numFmtId="3" fontId="52" fillId="0" borderId="32" xfId="0" applyNumberFormat="1" applyFont="1" applyBorder="1" applyAlignment="1">
      <alignment horizontal="center" vertical="center" wrapText="1"/>
    </xf>
    <xf numFmtId="3" fontId="52" fillId="0" borderId="33" xfId="0" applyNumberFormat="1" applyFont="1" applyBorder="1" applyAlignment="1">
      <alignment horizontal="center" vertical="center" wrapText="1"/>
    </xf>
    <xf numFmtId="0" fontId="48" fillId="0" borderId="21" xfId="0" applyFont="1" applyBorder="1" applyAlignment="1">
      <alignment horizontal="right"/>
    </xf>
    <xf numFmtId="0" fontId="48" fillId="0" borderId="0" xfId="0" applyFont="1" applyFill="1" applyBorder="1"/>
    <xf numFmtId="3" fontId="48" fillId="0" borderId="34" xfId="0" applyNumberFormat="1" applyFont="1" applyFill="1" applyBorder="1"/>
    <xf numFmtId="3" fontId="48" fillId="0" borderId="18" xfId="0" applyNumberFormat="1" applyFont="1" applyFill="1" applyBorder="1"/>
    <xf numFmtId="3" fontId="48" fillId="0" borderId="0" xfId="0" applyNumberFormat="1" applyFont="1" applyFill="1" applyBorder="1"/>
    <xf numFmtId="3" fontId="52" fillId="0" borderId="21" xfId="0" applyNumberFormat="1" applyFont="1" applyBorder="1"/>
    <xf numFmtId="3" fontId="48" fillId="0" borderId="0" xfId="0" applyNumberFormat="1" applyFont="1" applyBorder="1" applyAlignment="1">
      <alignment horizontal="center" vertical="center" wrapText="1"/>
    </xf>
    <xf numFmtId="3" fontId="48" fillId="0" borderId="18" xfId="0" applyNumberFormat="1" applyFont="1" applyBorder="1" applyAlignment="1">
      <alignment horizontal="center" vertical="center" wrapText="1"/>
    </xf>
    <xf numFmtId="3" fontId="52" fillId="0" borderId="0" xfId="0" applyNumberFormat="1" applyFont="1"/>
    <xf numFmtId="3" fontId="48" fillId="0" borderId="20" xfId="0" applyNumberFormat="1" applyFont="1" applyFill="1" applyBorder="1"/>
    <xf numFmtId="0" fontId="48" fillId="0" borderId="35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0" xfId="0" applyFont="1"/>
    <xf numFmtId="0" fontId="22" fillId="0" borderId="0" xfId="0" applyFont="1" applyBorder="1"/>
    <xf numFmtId="3" fontId="24" fillId="0" borderId="0" xfId="0" applyNumberFormat="1" applyFont="1" applyBorder="1"/>
    <xf numFmtId="0" fontId="22" fillId="0" borderId="0" xfId="0" applyFont="1" applyAlignment="1">
      <alignment wrapText="1"/>
    </xf>
    <xf numFmtId="3" fontId="22" fillId="0" borderId="0" xfId="0" applyNumberFormat="1" applyFont="1"/>
    <xf numFmtId="3" fontId="48" fillId="0" borderId="0" xfId="0" applyNumberFormat="1" applyFont="1" applyBorder="1" applyAlignment="1">
      <alignment horizontal="right" vertic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24" xfId="0" applyFont="1" applyBorder="1"/>
    <xf numFmtId="0" fontId="22" fillId="0" borderId="20" xfId="0" applyFont="1" applyBorder="1"/>
    <xf numFmtId="3" fontId="22" fillId="0" borderId="20" xfId="0" applyNumberFormat="1" applyFont="1" applyBorder="1"/>
    <xf numFmtId="0" fontId="24" fillId="0" borderId="0" xfId="0" applyFont="1" applyAlignment="1">
      <alignment wrapText="1"/>
    </xf>
    <xf numFmtId="3" fontId="24" fillId="0" borderId="24" xfId="0" applyNumberFormat="1" applyFont="1" applyBorder="1"/>
    <xf numFmtId="0" fontId="22" fillId="0" borderId="22" xfId="0" applyFont="1" applyBorder="1" applyAlignment="1">
      <alignment horizontal="center"/>
    </xf>
    <xf numFmtId="3" fontId="24" fillId="0" borderId="41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3" fontId="49" fillId="0" borderId="0" xfId="0" applyNumberFormat="1" applyFont="1" applyBorder="1"/>
    <xf numFmtId="3" fontId="23" fillId="0" borderId="22" xfId="75" applyNumberFormat="1" applyFont="1" applyBorder="1" applyAlignment="1">
      <alignment vertical="center"/>
    </xf>
    <xf numFmtId="3" fontId="53" fillId="0" borderId="0" xfId="0" applyNumberFormat="1" applyFont="1"/>
    <xf numFmtId="3" fontId="49" fillId="0" borderId="0" xfId="0" applyNumberFormat="1" applyFont="1"/>
    <xf numFmtId="3" fontId="50" fillId="0" borderId="0" xfId="0" applyNumberFormat="1" applyFont="1"/>
    <xf numFmtId="3" fontId="24" fillId="0" borderId="0" xfId="0" applyNumberFormat="1" applyFont="1"/>
    <xf numFmtId="0" fontId="22" fillId="0" borderId="44" xfId="0" applyFont="1" applyBorder="1"/>
    <xf numFmtId="3" fontId="48" fillId="0" borderId="31" xfId="0" applyNumberFormat="1" applyFont="1" applyBorder="1" applyAlignment="1">
      <alignment horizontal="center" vertical="center"/>
    </xf>
    <xf numFmtId="3" fontId="50" fillId="0" borderId="30" xfId="0" applyNumberFormat="1" applyFont="1" applyBorder="1"/>
    <xf numFmtId="3" fontId="52" fillId="0" borderId="47" xfId="0" applyNumberFormat="1" applyFont="1" applyBorder="1" applyAlignment="1">
      <alignment horizontal="center" vertical="center" wrapText="1"/>
    </xf>
    <xf numFmtId="3" fontId="52" fillId="0" borderId="48" xfId="0" applyNumberFormat="1" applyFont="1" applyBorder="1" applyAlignment="1">
      <alignment horizontal="center" vertical="center"/>
    </xf>
    <xf numFmtId="3" fontId="52" fillId="0" borderId="49" xfId="0" applyNumberFormat="1" applyFont="1" applyBorder="1" applyAlignment="1">
      <alignment horizontal="center" vertical="center" wrapText="1"/>
    </xf>
    <xf numFmtId="3" fontId="52" fillId="0" borderId="50" xfId="0" applyNumberFormat="1" applyFont="1" applyBorder="1" applyAlignment="1">
      <alignment horizontal="center" vertical="center" wrapText="1"/>
    </xf>
    <xf numFmtId="3" fontId="48" fillId="0" borderId="0" xfId="0" applyNumberFormat="1" applyFont="1" applyAlignment="1">
      <alignment horizontal="right"/>
    </xf>
    <xf numFmtId="3" fontId="52" fillId="0" borderId="51" xfId="0" applyNumberFormat="1" applyFont="1" applyBorder="1" applyAlignment="1">
      <alignment horizontal="center" vertical="center" wrapText="1"/>
    </xf>
    <xf numFmtId="3" fontId="52" fillId="0" borderId="39" xfId="0" applyNumberFormat="1" applyFont="1" applyBorder="1" applyAlignment="1">
      <alignment horizontal="center" vertical="center" wrapText="1"/>
    </xf>
    <xf numFmtId="3" fontId="48" fillId="0" borderId="52" xfId="0" applyNumberFormat="1" applyFont="1" applyBorder="1" applyAlignment="1">
      <alignment horizontal="right" vertical="center" wrapText="1"/>
    </xf>
    <xf numFmtId="3" fontId="52" fillId="0" borderId="53" xfId="0" applyNumberFormat="1" applyFont="1" applyBorder="1" applyAlignment="1">
      <alignment horizontal="right" vertical="center" wrapText="1"/>
    </xf>
    <xf numFmtId="3" fontId="49" fillId="0" borderId="0" xfId="0" applyNumberFormat="1" applyFont="1" applyBorder="1" applyAlignment="1">
      <alignment horizontal="right"/>
    </xf>
    <xf numFmtId="3" fontId="49" fillId="0" borderId="54" xfId="0" applyNumberFormat="1" applyFont="1" applyBorder="1" applyAlignment="1">
      <alignment horizontal="right"/>
    </xf>
    <xf numFmtId="3" fontId="50" fillId="0" borderId="55" xfId="0" applyNumberFormat="1" applyFont="1" applyBorder="1"/>
    <xf numFmtId="0" fontId="22" fillId="0" borderId="0" xfId="0" applyFont="1" applyBorder="1" applyAlignment="1">
      <alignment wrapText="1"/>
    </xf>
    <xf numFmtId="0" fontId="0" fillId="0" borderId="56" xfId="0" applyBorder="1" applyAlignment="1"/>
    <xf numFmtId="3" fontId="52" fillId="0" borderId="57" xfId="0" applyNumberFormat="1" applyFont="1" applyFill="1" applyBorder="1"/>
    <xf numFmtId="3" fontId="52" fillId="0" borderId="58" xfId="0" applyNumberFormat="1" applyFont="1" applyBorder="1"/>
    <xf numFmtId="0" fontId="39" fillId="0" borderId="0" xfId="73" applyFont="1"/>
    <xf numFmtId="0" fontId="20" fillId="0" borderId="0" xfId="73" applyFont="1"/>
    <xf numFmtId="0" fontId="40" fillId="0" borderId="0" xfId="73" applyFont="1"/>
    <xf numFmtId="0" fontId="44" fillId="0" borderId="0" xfId="73" applyFont="1"/>
    <xf numFmtId="0" fontId="42" fillId="0" borderId="0" xfId="73" applyFont="1"/>
    <xf numFmtId="0" fontId="23" fillId="0" borderId="0" xfId="77" applyFont="1"/>
    <xf numFmtId="0" fontId="20" fillId="0" borderId="0" xfId="77" applyFont="1"/>
    <xf numFmtId="0" fontId="44" fillId="0" borderId="0" xfId="77" applyFont="1"/>
    <xf numFmtId="0" fontId="20" fillId="0" borderId="0" xfId="77" applyFont="1" applyAlignment="1">
      <alignment horizontal="center"/>
    </xf>
    <xf numFmtId="0" fontId="38" fillId="0" borderId="0" xfId="77" applyFont="1"/>
    <xf numFmtId="0" fontId="61" fillId="0" borderId="0" xfId="77" applyFont="1"/>
    <xf numFmtId="0" fontId="38" fillId="0" borderId="0" xfId="73" applyFont="1"/>
    <xf numFmtId="0" fontId="43" fillId="0" borderId="0" xfId="77" applyFont="1"/>
    <xf numFmtId="3" fontId="43" fillId="0" borderId="0" xfId="77" applyNumberFormat="1" applyFont="1"/>
    <xf numFmtId="9" fontId="43" fillId="0" borderId="0" xfId="77" applyNumberFormat="1" applyFont="1" applyAlignment="1">
      <alignment horizontal="right"/>
    </xf>
    <xf numFmtId="3" fontId="44" fillId="0" borderId="0" xfId="77" applyNumberFormat="1" applyFont="1"/>
    <xf numFmtId="0" fontId="44" fillId="0" borderId="0" xfId="77" applyFont="1" applyAlignment="1">
      <alignment horizontal="right"/>
    </xf>
    <xf numFmtId="3" fontId="61" fillId="0" borderId="0" xfId="0" applyNumberFormat="1" applyFont="1"/>
    <xf numFmtId="0" fontId="67" fillId="0" borderId="0" xfId="72" applyFont="1" applyAlignment="1"/>
    <xf numFmtId="0" fontId="67" fillId="0" borderId="0" xfId="72" applyFont="1" applyAlignment="1">
      <alignment horizontal="center"/>
    </xf>
    <xf numFmtId="0" fontId="65" fillId="0" borderId="0" xfId="72" applyFont="1" applyAlignment="1">
      <alignment horizontal="center"/>
    </xf>
    <xf numFmtId="0" fontId="65" fillId="0" borderId="0" xfId="72" applyFont="1" applyAlignment="1">
      <alignment horizontal="right"/>
    </xf>
    <xf numFmtId="0" fontId="67" fillId="0" borderId="22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43" fillId="0" borderId="0" xfId="72" applyFont="1" applyBorder="1" applyAlignment="1"/>
    <xf numFmtId="0" fontId="43" fillId="0" borderId="0" xfId="72" applyFont="1" applyBorder="1" applyAlignment="1" applyProtection="1">
      <alignment wrapText="1"/>
      <protection locked="0"/>
    </xf>
    <xf numFmtId="3" fontId="65" fillId="0" borderId="0" xfId="72" applyNumberFormat="1" applyFont="1" applyAlignment="1"/>
    <xf numFmtId="0" fontId="65" fillId="0" borderId="0" xfId="72" applyFont="1" applyBorder="1" applyAlignment="1">
      <alignment horizontal="center"/>
    </xf>
    <xf numFmtId="0" fontId="65" fillId="0" borderId="0" xfId="72" applyFont="1" applyAlignment="1">
      <alignment horizontal="left"/>
    </xf>
    <xf numFmtId="0" fontId="65" fillId="0" borderId="0" xfId="72" applyFont="1" applyAlignment="1"/>
    <xf numFmtId="14" fontId="65" fillId="0" borderId="0" xfId="72" applyNumberFormat="1" applyFont="1" applyAlignment="1">
      <alignment horizontal="right"/>
    </xf>
    <xf numFmtId="0" fontId="65" fillId="0" borderId="0" xfId="72" applyFont="1" applyBorder="1" applyAlignment="1">
      <alignment horizontal="left"/>
    </xf>
    <xf numFmtId="0" fontId="65" fillId="0" borderId="0" xfId="72" applyFont="1" applyBorder="1" applyAlignment="1">
      <alignment horizontal="left" wrapText="1"/>
    </xf>
    <xf numFmtId="14" fontId="65" fillId="0" borderId="0" xfId="72" applyNumberFormat="1" applyFont="1" applyBorder="1" applyAlignment="1">
      <alignment horizontal="right"/>
    </xf>
    <xf numFmtId="0" fontId="65" fillId="0" borderId="0" xfId="72" applyFont="1" applyBorder="1" applyAlignment="1">
      <alignment horizontal="right"/>
    </xf>
    <xf numFmtId="14" fontId="65" fillId="0" borderId="0" xfId="72" applyNumberFormat="1" applyFont="1" applyBorder="1" applyAlignment="1" applyProtection="1">
      <alignment horizontal="left"/>
      <protection locked="0"/>
    </xf>
    <xf numFmtId="0" fontId="65" fillId="0" borderId="0" xfId="72" applyFont="1" applyBorder="1" applyAlignment="1" applyProtection="1">
      <alignment horizontal="left" wrapText="1"/>
      <protection locked="0"/>
    </xf>
    <xf numFmtId="14" fontId="65" fillId="0" borderId="0" xfId="72" applyNumberFormat="1" applyFont="1" applyBorder="1" applyAlignment="1" applyProtection="1">
      <alignment horizontal="right"/>
      <protection locked="0"/>
    </xf>
    <xf numFmtId="1" fontId="65" fillId="0" borderId="0" xfId="72" applyNumberFormat="1" applyFont="1" applyBorder="1" applyAlignment="1" applyProtection="1">
      <alignment wrapText="1"/>
      <protection locked="0"/>
    </xf>
    <xf numFmtId="1" fontId="65" fillId="0" borderId="0" xfId="72" applyNumberFormat="1" applyFont="1" applyBorder="1" applyAlignment="1" applyProtection="1">
      <protection locked="0"/>
    </xf>
    <xf numFmtId="1" fontId="43" fillId="0" borderId="0" xfId="72" applyNumberFormat="1" applyFont="1" applyBorder="1" applyAlignment="1" applyProtection="1">
      <protection locked="0"/>
    </xf>
    <xf numFmtId="0" fontId="43" fillId="0" borderId="0" xfId="72" applyFont="1" applyBorder="1" applyAlignment="1" applyProtection="1">
      <alignment horizontal="right" wrapText="1"/>
      <protection locked="0"/>
    </xf>
    <xf numFmtId="3" fontId="65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65" fillId="0" borderId="0" xfId="72" applyFont="1" applyBorder="1" applyAlignment="1" applyProtection="1">
      <alignment wrapText="1"/>
      <protection locked="0"/>
    </xf>
    <xf numFmtId="1" fontId="65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65" fillId="0" borderId="0" xfId="72" applyFont="1"/>
    <xf numFmtId="0" fontId="65" fillId="0" borderId="0" xfId="72" applyFont="1" applyAlignment="1">
      <alignment horizontal="left" wrapText="1"/>
    </xf>
    <xf numFmtId="0" fontId="65" fillId="0" borderId="0" xfId="72" applyFont="1" applyAlignment="1">
      <alignment wrapText="1"/>
    </xf>
    <xf numFmtId="0" fontId="65" fillId="0" borderId="0" xfId="72" applyFont="1" applyAlignment="1">
      <alignment horizontal="right" wrapText="1"/>
    </xf>
    <xf numFmtId="3" fontId="65" fillId="0" borderId="0" xfId="72" applyNumberFormat="1" applyFont="1" applyAlignment="1">
      <alignment wrapText="1"/>
    </xf>
    <xf numFmtId="0" fontId="65" fillId="0" borderId="0" xfId="72" applyFont="1" applyBorder="1" applyAlignment="1">
      <alignment wrapText="1"/>
    </xf>
    <xf numFmtId="0" fontId="65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65" fillId="0" borderId="0" xfId="72" applyNumberFormat="1" applyFont="1"/>
    <xf numFmtId="0" fontId="44" fillId="0" borderId="0" xfId="72" applyFont="1" applyBorder="1" applyAlignment="1"/>
    <xf numFmtId="0" fontId="44" fillId="0" borderId="0" xfId="72" applyFont="1" applyAlignment="1"/>
    <xf numFmtId="49" fontId="67" fillId="0" borderId="22" xfId="72" applyNumberFormat="1" applyFont="1" applyBorder="1" applyAlignment="1">
      <alignment horizontal="center"/>
    </xf>
    <xf numFmtId="0" fontId="67" fillId="0" borderId="22" xfId="72" applyFont="1" applyBorder="1" applyAlignment="1"/>
    <xf numFmtId="49" fontId="44" fillId="0" borderId="0" xfId="72" applyNumberFormat="1" applyFont="1" applyBorder="1" applyAlignment="1">
      <alignment horizontal="center"/>
    </xf>
    <xf numFmtId="0" fontId="67" fillId="0" borderId="0" xfId="72" applyFont="1" applyAlignment="1">
      <alignment horizontal="left"/>
    </xf>
    <xf numFmtId="0" fontId="67" fillId="0" borderId="0" xfId="72" applyFont="1" applyBorder="1" applyAlignment="1">
      <alignment horizontal="center"/>
    </xf>
    <xf numFmtId="0" fontId="67" fillId="0" borderId="0" xfId="72" applyFont="1" applyBorder="1" applyAlignment="1">
      <alignment horizontal="right"/>
    </xf>
    <xf numFmtId="0" fontId="68" fillId="0" borderId="0" xfId="72" applyFont="1" applyBorder="1" applyAlignment="1">
      <alignment horizontal="left"/>
    </xf>
    <xf numFmtId="3" fontId="67" fillId="0" borderId="22" xfId="72" applyNumberFormat="1" applyFont="1" applyBorder="1" applyAlignment="1"/>
    <xf numFmtId="3" fontId="48" fillId="0" borderId="59" xfId="0" applyNumberFormat="1" applyFont="1" applyBorder="1"/>
    <xf numFmtId="3" fontId="49" fillId="0" borderId="59" xfId="0" applyNumberFormat="1" applyFont="1" applyBorder="1"/>
    <xf numFmtId="3" fontId="49" fillId="0" borderId="18" xfId="0" applyNumberFormat="1" applyFont="1" applyBorder="1"/>
    <xf numFmtId="3" fontId="49" fillId="0" borderId="18" xfId="0" applyNumberFormat="1" applyFont="1" applyFill="1" applyBorder="1"/>
    <xf numFmtId="3" fontId="49" fillId="0" borderId="20" xfId="0" applyNumberFormat="1" applyFont="1" applyBorder="1"/>
    <xf numFmtId="3" fontId="49" fillId="0" borderId="0" xfId="0" applyNumberFormat="1" applyFont="1" applyFill="1" applyBorder="1"/>
    <xf numFmtId="3" fontId="50" fillId="0" borderId="61" xfId="0" applyNumberFormat="1" applyFont="1" applyBorder="1"/>
    <xf numFmtId="3" fontId="52" fillId="0" borderId="63" xfId="0" applyNumberFormat="1" applyFont="1" applyBorder="1" applyAlignment="1">
      <alignment horizontal="right" vertical="center" wrapText="1"/>
    </xf>
    <xf numFmtId="3" fontId="52" fillId="0" borderId="64" xfId="0" applyNumberFormat="1" applyFont="1" applyBorder="1" applyAlignment="1">
      <alignment horizontal="center" vertical="center" wrapText="1"/>
    </xf>
    <xf numFmtId="0" fontId="38" fillId="0" borderId="0" xfId="0" applyFont="1" applyBorder="1"/>
    <xf numFmtId="0" fontId="48" fillId="0" borderId="0" xfId="0" applyFont="1" applyBorder="1" applyAlignment="1">
      <alignment horizontal="left"/>
    </xf>
    <xf numFmtId="3" fontId="48" fillId="0" borderId="20" xfId="0" applyNumberFormat="1" applyFont="1" applyBorder="1" applyAlignment="1">
      <alignment horizontal="right" wrapText="1"/>
    </xf>
    <xf numFmtId="3" fontId="48" fillId="0" borderId="0" xfId="0" applyNumberFormat="1" applyFont="1" applyBorder="1" applyAlignment="1"/>
    <xf numFmtId="0" fontId="52" fillId="0" borderId="45" xfId="0" applyFont="1" applyFill="1" applyBorder="1" applyAlignment="1"/>
    <xf numFmtId="3" fontId="48" fillId="0" borderId="65" xfId="0" applyNumberFormat="1" applyFont="1" applyFill="1" applyBorder="1"/>
    <xf numFmtId="3" fontId="48" fillId="0" borderId="59" xfId="0" applyNumberFormat="1" applyFont="1" applyBorder="1" applyAlignment="1">
      <alignment horizontal="center" vertical="center" wrapText="1"/>
    </xf>
    <xf numFmtId="3" fontId="52" fillId="0" borderId="59" xfId="0" applyNumberFormat="1" applyFont="1" applyBorder="1"/>
    <xf numFmtId="3" fontId="50" fillId="0" borderId="59" xfId="0" applyNumberFormat="1" applyFont="1" applyBorder="1"/>
    <xf numFmtId="3" fontId="52" fillId="0" borderId="66" xfId="0" applyNumberFormat="1" applyFont="1" applyFill="1" applyBorder="1"/>
    <xf numFmtId="3" fontId="52" fillId="0" borderId="54" xfId="0" applyNumberFormat="1" applyFont="1" applyBorder="1" applyAlignment="1">
      <alignment horizontal="right" vertical="center" wrapText="1"/>
    </xf>
    <xf numFmtId="0" fontId="52" fillId="0" borderId="67" xfId="0" applyFont="1" applyFill="1" applyBorder="1" applyAlignment="1"/>
    <xf numFmtId="3" fontId="52" fillId="0" borderId="46" xfId="0" applyNumberFormat="1" applyFont="1" applyFill="1" applyBorder="1"/>
    <xf numFmtId="3" fontId="52" fillId="0" borderId="57" xfId="0" applyNumberFormat="1" applyFont="1" applyBorder="1"/>
    <xf numFmtId="3" fontId="52" fillId="0" borderId="68" xfId="0" applyNumberFormat="1" applyFont="1" applyBorder="1"/>
    <xf numFmtId="3" fontId="52" fillId="0" borderId="69" xfId="0" applyNumberFormat="1" applyFont="1" applyBorder="1"/>
    <xf numFmtId="3" fontId="52" fillId="0" borderId="59" xfId="0" applyNumberFormat="1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3" fontId="50" fillId="0" borderId="57" xfId="0" applyNumberFormat="1" applyFont="1" applyFill="1" applyBorder="1"/>
    <xf numFmtId="3" fontId="50" fillId="0" borderId="68" xfId="0" applyNumberFormat="1" applyFont="1" applyFill="1" applyBorder="1"/>
    <xf numFmtId="0" fontId="32" fillId="0" borderId="22" xfId="71" applyFont="1" applyBorder="1" applyAlignment="1">
      <alignment vertical="center"/>
    </xf>
    <xf numFmtId="4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vertical="center"/>
    </xf>
    <xf numFmtId="3" fontId="23" fillId="0" borderId="22" xfId="71" applyNumberFormat="1" applyFont="1" applyFill="1" applyBorder="1" applyAlignment="1">
      <alignment vertical="center"/>
    </xf>
    <xf numFmtId="4" fontId="23" fillId="0" borderId="22" xfId="71" applyNumberFormat="1" applyFont="1" applyFill="1" applyBorder="1" applyAlignment="1">
      <alignment vertical="center"/>
    </xf>
    <xf numFmtId="0" fontId="31" fillId="0" borderId="22" xfId="71" applyFont="1" applyBorder="1" applyAlignment="1">
      <alignment vertical="center"/>
    </xf>
    <xf numFmtId="165" fontId="23" fillId="0" borderId="22" xfId="71" applyNumberFormat="1" applyFont="1" applyFill="1" applyBorder="1" applyAlignment="1">
      <alignment vertical="center"/>
    </xf>
    <xf numFmtId="165" fontId="23" fillId="0" borderId="22" xfId="71" applyNumberFormat="1" applyFont="1" applyFill="1" applyBorder="1" applyAlignment="1">
      <alignment horizontal="right" vertical="center"/>
    </xf>
    <xf numFmtId="0" fontId="76" fillId="0" borderId="0" xfId="0" applyFont="1"/>
    <xf numFmtId="3" fontId="48" fillId="0" borderId="0" xfId="0" applyNumberFormat="1" applyFont="1" applyBorder="1" applyAlignment="1">
      <alignment horizontal="right"/>
    </xf>
    <xf numFmtId="0" fontId="48" fillId="0" borderId="63" xfId="0" applyFont="1" applyBorder="1"/>
    <xf numFmtId="0" fontId="48" fillId="0" borderId="59" xfId="0" applyFont="1" applyBorder="1"/>
    <xf numFmtId="0" fontId="48" fillId="0" borderId="60" xfId="0" applyFont="1" applyBorder="1"/>
    <xf numFmtId="3" fontId="52" fillId="0" borderId="60" xfId="0" applyNumberFormat="1" applyFont="1" applyBorder="1" applyAlignment="1">
      <alignment horizontal="right"/>
    </xf>
    <xf numFmtId="3" fontId="76" fillId="0" borderId="0" xfId="0" applyNumberFormat="1" applyFont="1"/>
    <xf numFmtId="3" fontId="77" fillId="0" borderId="0" xfId="0" applyNumberFormat="1" applyFont="1"/>
    <xf numFmtId="0" fontId="76" fillId="0" borderId="0" xfId="0" applyFont="1" applyBorder="1"/>
    <xf numFmtId="0" fontId="77" fillId="0" borderId="0" xfId="0" applyFont="1"/>
    <xf numFmtId="3" fontId="22" fillId="0" borderId="24" xfId="0" applyNumberFormat="1" applyFont="1" applyFill="1" applyBorder="1"/>
    <xf numFmtId="3" fontId="24" fillId="0" borderId="24" xfId="0" applyNumberFormat="1" applyFont="1" applyFill="1" applyBorder="1"/>
    <xf numFmtId="3" fontId="22" fillId="0" borderId="44" xfId="0" applyNumberFormat="1" applyFont="1" applyFill="1" applyBorder="1"/>
    <xf numFmtId="3" fontId="49" fillId="0" borderId="18" xfId="0" applyNumberFormat="1" applyFont="1" applyBorder="1" applyAlignment="1">
      <alignment horizontal="right" wrapText="1"/>
    </xf>
    <xf numFmtId="0" fontId="39" fillId="0" borderId="0" xfId="0" applyFont="1" applyBorder="1"/>
    <xf numFmtId="167" fontId="20" fillId="0" borderId="0" xfId="0" applyNumberFormat="1" applyFont="1"/>
    <xf numFmtId="0" fontId="23" fillId="0" borderId="20" xfId="0" applyFont="1" applyBorder="1"/>
    <xf numFmtId="3" fontId="20" fillId="0" borderId="0" xfId="0" applyNumberFormat="1" applyFont="1" applyBorder="1"/>
    <xf numFmtId="3" fontId="84" fillId="0" borderId="22" xfId="71" applyNumberFormat="1" applyFont="1" applyBorder="1" applyAlignment="1">
      <alignment vertical="center"/>
    </xf>
    <xf numFmtId="0" fontId="45" fillId="0" borderId="0" xfId="72" applyFont="1" applyAlignment="1">
      <alignment horizontal="center"/>
    </xf>
    <xf numFmtId="0" fontId="41" fillId="0" borderId="22" xfId="72" applyFont="1" applyBorder="1" applyAlignment="1">
      <alignment horizontal="center"/>
    </xf>
    <xf numFmtId="0" fontId="41" fillId="0" borderId="22" xfId="72" applyFont="1" applyFill="1" applyBorder="1" applyAlignment="1">
      <alignment horizontal="center"/>
    </xf>
    <xf numFmtId="49" fontId="67" fillId="0" borderId="22" xfId="72" applyNumberFormat="1" applyFont="1" applyFill="1" applyBorder="1" applyAlignment="1">
      <alignment horizontal="center"/>
    </xf>
    <xf numFmtId="0" fontId="45" fillId="0" borderId="0" xfId="72" applyFont="1" applyBorder="1" applyAlignment="1">
      <alignment horizontal="center"/>
    </xf>
    <xf numFmtId="0" fontId="41" fillId="0" borderId="0" xfId="72" applyFont="1" applyAlignment="1">
      <alignment horizontal="left"/>
    </xf>
    <xf numFmtId="0" fontId="41" fillId="0" borderId="0" xfId="72" applyFont="1" applyBorder="1" applyAlignment="1">
      <alignment horizontal="center"/>
    </xf>
    <xf numFmtId="0" fontId="45" fillId="0" borderId="0" xfId="72" applyFont="1" applyFill="1" applyBorder="1" applyAlignment="1">
      <alignment horizontal="center"/>
    </xf>
    <xf numFmtId="0" fontId="45" fillId="0" borderId="0" xfId="72" applyFont="1" applyFill="1" applyAlignment="1">
      <alignment horizontal="left"/>
    </xf>
    <xf numFmtId="0" fontId="45" fillId="0" borderId="0" xfId="72" applyFont="1" applyFill="1" applyAlignment="1"/>
    <xf numFmtId="3" fontId="45" fillId="0" borderId="0" xfId="72" applyNumberFormat="1" applyFont="1" applyFill="1" applyAlignment="1"/>
    <xf numFmtId="0" fontId="45" fillId="0" borderId="0" xfId="72" applyFont="1" applyFill="1" applyBorder="1" applyAlignment="1">
      <alignment horizontal="left"/>
    </xf>
    <xf numFmtId="0" fontId="45" fillId="0" borderId="0" xfId="72" applyFont="1" applyFill="1" applyBorder="1" applyAlignment="1">
      <alignment horizontal="left" wrapText="1"/>
    </xf>
    <xf numFmtId="3" fontId="45" fillId="0" borderId="0" xfId="72" applyNumberFormat="1" applyFont="1" applyFill="1" applyBorder="1" applyAlignment="1">
      <alignment horizontal="right"/>
    </xf>
    <xf numFmtId="14" fontId="45" fillId="0" borderId="0" xfId="72" applyNumberFormat="1" applyFont="1" applyFill="1" applyBorder="1" applyAlignment="1" applyProtection="1">
      <alignment horizontal="left"/>
      <protection locked="0"/>
    </xf>
    <xf numFmtId="0" fontId="45" fillId="0" borderId="0" xfId="72" applyFont="1" applyFill="1" applyBorder="1" applyAlignment="1" applyProtection="1">
      <alignment horizontal="left" wrapText="1"/>
      <protection locked="0"/>
    </xf>
    <xf numFmtId="3" fontId="45" fillId="0" borderId="0" xfId="72" applyNumberFormat="1" applyFont="1" applyFill="1" applyBorder="1" applyAlignment="1" applyProtection="1">
      <alignment wrapText="1"/>
      <protection locked="0"/>
    </xf>
    <xf numFmtId="14" fontId="45" fillId="0" borderId="0" xfId="72" applyNumberFormat="1" applyFont="1" applyFill="1" applyBorder="1" applyAlignment="1" applyProtection="1">
      <alignment horizontal="left" vertical="center"/>
      <protection locked="0"/>
    </xf>
    <xf numFmtId="3" fontId="87" fillId="0" borderId="0" xfId="0" applyNumberFormat="1" applyFont="1" applyFill="1"/>
    <xf numFmtId="14" fontId="65" fillId="0" borderId="0" xfId="72" applyNumberFormat="1" applyFont="1" applyFill="1" applyBorder="1" applyAlignment="1" applyProtection="1">
      <alignment horizontal="left"/>
      <protection locked="0"/>
    </xf>
    <xf numFmtId="3" fontId="88" fillId="0" borderId="0" xfId="72" applyNumberFormat="1" applyFont="1" applyFill="1" applyBorder="1" applyAlignment="1" applyProtection="1">
      <alignment wrapText="1"/>
      <protection locked="0"/>
    </xf>
    <xf numFmtId="3" fontId="65" fillId="0" borderId="0" xfId="0" applyNumberFormat="1" applyFont="1" applyFill="1"/>
    <xf numFmtId="3" fontId="65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89" fillId="0" borderId="0" xfId="0" applyFont="1" applyFill="1"/>
    <xf numFmtId="0" fontId="90" fillId="0" borderId="22" xfId="0" applyFont="1" applyBorder="1" applyAlignment="1">
      <alignment horizontal="center"/>
    </xf>
    <xf numFmtId="0" fontId="41" fillId="0" borderId="0" xfId="72" applyFont="1" applyBorder="1" applyAlignment="1">
      <alignment horizontal="right"/>
    </xf>
    <xf numFmtId="14" fontId="45" fillId="0" borderId="0" xfId="72" applyNumberFormat="1" applyFont="1" applyFill="1" applyAlignment="1">
      <alignment horizontal="right"/>
    </xf>
    <xf numFmtId="14" fontId="45" fillId="0" borderId="0" xfId="72" applyNumberFormat="1" applyFont="1" applyFill="1" applyBorder="1" applyAlignment="1">
      <alignment horizontal="right"/>
    </xf>
    <xf numFmtId="0" fontId="45" fillId="0" borderId="0" xfId="72" applyFont="1" applyFill="1" applyAlignment="1">
      <alignment horizontal="right"/>
    </xf>
    <xf numFmtId="14" fontId="45" fillId="0" borderId="0" xfId="72" applyNumberFormat="1" applyFont="1" applyFill="1" applyBorder="1" applyAlignment="1" applyProtection="1">
      <alignment horizontal="right"/>
      <protection locked="0"/>
    </xf>
    <xf numFmtId="0" fontId="45" fillId="0" borderId="0" xfId="72" applyFont="1" applyFill="1" applyBorder="1" applyAlignment="1">
      <alignment horizontal="center" vertical="center"/>
    </xf>
    <xf numFmtId="0" fontId="45" fillId="0" borderId="0" xfId="72" applyFont="1" applyFill="1" applyBorder="1" applyAlignment="1" applyProtection="1">
      <alignment horizontal="left" vertical="center" wrapText="1"/>
      <protection locked="0"/>
    </xf>
    <xf numFmtId="14" fontId="45" fillId="0" borderId="0" xfId="72" applyNumberFormat="1" applyFont="1" applyFill="1" applyBorder="1" applyAlignment="1" applyProtection="1">
      <alignment horizontal="right" vertical="center"/>
      <protection locked="0"/>
    </xf>
    <xf numFmtId="3" fontId="45" fillId="0" borderId="0" xfId="72" applyNumberFormat="1" applyFont="1" applyFill="1" applyBorder="1" applyAlignment="1" applyProtection="1">
      <alignment vertical="center" wrapText="1"/>
      <protection locked="0"/>
    </xf>
    <xf numFmtId="14" fontId="65" fillId="0" borderId="0" xfId="72" applyNumberFormat="1" applyFont="1" applyFill="1" applyBorder="1" applyAlignment="1" applyProtection="1">
      <alignment horizontal="right"/>
      <protection locked="0"/>
    </xf>
    <xf numFmtId="0" fontId="87" fillId="0" borderId="0" xfId="0" applyFont="1" applyFill="1" applyAlignment="1">
      <alignment horizontal="center"/>
    </xf>
    <xf numFmtId="3" fontId="90" fillId="0" borderId="0" xfId="0" applyNumberFormat="1" applyFont="1"/>
    <xf numFmtId="0" fontId="0" fillId="0" borderId="0" xfId="0" applyAlignment="1"/>
    <xf numFmtId="0" fontId="31" fillId="0" borderId="22" xfId="71" applyFont="1" applyBorder="1" applyAlignment="1">
      <alignment vertical="center" wrapText="1"/>
    </xf>
    <xf numFmtId="3" fontId="23" fillId="0" borderId="22" xfId="71" applyNumberFormat="1" applyFont="1" applyFill="1" applyBorder="1" applyAlignment="1">
      <alignment vertical="center" shrinkToFit="1"/>
    </xf>
    <xf numFmtId="3" fontId="85" fillId="0" borderId="22" xfId="71" applyNumberFormat="1" applyFont="1" applyFill="1" applyBorder="1" applyAlignment="1">
      <alignment vertical="center"/>
    </xf>
    <xf numFmtId="3" fontId="85" fillId="0" borderId="22" xfId="71" applyNumberFormat="1" applyFont="1" applyFill="1" applyBorder="1" applyAlignment="1">
      <alignment horizontal="right" vertical="center"/>
    </xf>
    <xf numFmtId="3" fontId="23" fillId="0" borderId="22" xfId="71" applyNumberFormat="1" applyFont="1" applyFill="1" applyBorder="1" applyAlignment="1">
      <alignment horizontal="right" vertical="center"/>
    </xf>
    <xf numFmtId="3" fontId="91" fillId="0" borderId="22" xfId="71" applyNumberFormat="1" applyFont="1" applyFill="1" applyBorder="1" applyAlignment="1">
      <alignment vertical="center"/>
    </xf>
    <xf numFmtId="0" fontId="84" fillId="0" borderId="22" xfId="71" applyFont="1" applyBorder="1" applyAlignment="1">
      <alignment vertical="center"/>
    </xf>
    <xf numFmtId="4" fontId="84" fillId="0" borderId="22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75" fillId="0" borderId="22" xfId="71" applyFont="1" applyBorder="1" applyAlignment="1">
      <alignment vertical="center"/>
    </xf>
    <xf numFmtId="167" fontId="31" fillId="0" borderId="22" xfId="71" applyNumberFormat="1" applyFont="1" applyBorder="1" applyAlignment="1">
      <alignment vertical="center"/>
    </xf>
    <xf numFmtId="4" fontId="85" fillId="0" borderId="22" xfId="71" applyNumberFormat="1" applyFont="1" applyFill="1" applyBorder="1" applyAlignment="1">
      <alignment vertical="center"/>
    </xf>
    <xf numFmtId="0" fontId="84" fillId="0" borderId="22" xfId="71" applyFont="1" applyBorder="1" applyAlignment="1">
      <alignment vertical="center" wrapText="1"/>
    </xf>
    <xf numFmtId="3" fontId="35" fillId="0" borderId="22" xfId="71" applyNumberFormat="1" applyFont="1" applyFill="1" applyBorder="1" applyAlignment="1">
      <alignment vertical="center" shrinkToFit="1"/>
    </xf>
    <xf numFmtId="164" fontId="85" fillId="0" borderId="22" xfId="71" applyNumberFormat="1" applyFont="1" applyFill="1" applyBorder="1" applyAlignment="1">
      <alignment vertical="center"/>
    </xf>
    <xf numFmtId="165" fontId="85" fillId="0" borderId="22" xfId="71" applyNumberFormat="1" applyFont="1" applyFill="1" applyBorder="1" applyAlignment="1">
      <alignment vertical="center"/>
    </xf>
    <xf numFmtId="3" fontId="85" fillId="0" borderId="22" xfId="71" applyNumberFormat="1" applyFont="1" applyBorder="1" applyAlignment="1">
      <alignment vertical="center"/>
    </xf>
    <xf numFmtId="3" fontId="85" fillId="0" borderId="22" xfId="71" applyNumberFormat="1" applyFont="1" applyBorder="1" applyAlignment="1">
      <alignment horizontal="right" vertical="center"/>
    </xf>
    <xf numFmtId="0" fontId="93" fillId="0" borderId="22" xfId="75" applyFont="1" applyBorder="1" applyAlignment="1">
      <alignment vertical="center"/>
    </xf>
    <xf numFmtId="9" fontId="85" fillId="0" borderId="22" xfId="71" applyNumberFormat="1" applyFont="1" applyFill="1" applyBorder="1" applyAlignment="1">
      <alignment vertical="center"/>
    </xf>
    <xf numFmtId="3" fontId="85" fillId="0" borderId="23" xfId="71" applyNumberFormat="1" applyFont="1" applyBorder="1" applyAlignment="1">
      <alignment vertical="center"/>
    </xf>
    <xf numFmtId="3" fontId="85" fillId="0" borderId="23" xfId="71" applyNumberFormat="1" applyFont="1" applyFill="1" applyBorder="1" applyAlignment="1">
      <alignment vertical="center"/>
    </xf>
    <xf numFmtId="4" fontId="84" fillId="0" borderId="23" xfId="71" applyNumberFormat="1" applyFont="1" applyBorder="1" applyAlignment="1">
      <alignment vertical="center"/>
    </xf>
    <xf numFmtId="0" fontId="75" fillId="0" borderId="76" xfId="71" applyFont="1" applyFill="1" applyBorder="1" applyAlignment="1">
      <alignment vertical="center"/>
    </xf>
    <xf numFmtId="3" fontId="94" fillId="0" borderId="57" xfId="71" applyNumberFormat="1" applyFont="1" applyFill="1" applyBorder="1" applyAlignment="1">
      <alignment vertical="center"/>
    </xf>
    <xf numFmtId="3" fontId="94" fillId="0" borderId="68" xfId="71" applyNumberFormat="1" applyFont="1" applyFill="1" applyBorder="1" applyAlignment="1">
      <alignment vertical="center"/>
    </xf>
    <xf numFmtId="3" fontId="94" fillId="0" borderId="30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65" fillId="0" borderId="0" xfId="72" applyNumberFormat="1" applyFont="1" applyFill="1" applyBorder="1" applyAlignment="1" applyProtection="1">
      <alignment horizontal="left" wrapText="1"/>
      <protection locked="0"/>
    </xf>
    <xf numFmtId="0" fontId="75" fillId="0" borderId="23" xfId="71" applyFont="1" applyBorder="1" applyAlignment="1">
      <alignment vertical="center" wrapText="1"/>
    </xf>
    <xf numFmtId="0" fontId="96" fillId="0" borderId="22" xfId="71" applyFont="1" applyBorder="1" applyAlignment="1">
      <alignment vertical="center"/>
    </xf>
    <xf numFmtId="2" fontId="85" fillId="0" borderId="22" xfId="71" applyNumberFormat="1" applyFont="1" applyFill="1" applyBorder="1" applyAlignment="1">
      <alignment vertical="center"/>
    </xf>
    <xf numFmtId="3" fontId="84" fillId="0" borderId="22" xfId="71" applyNumberFormat="1" applyFont="1" applyBorder="1" applyAlignment="1">
      <alignment vertical="center" wrapText="1"/>
    </xf>
    <xf numFmtId="3" fontId="85" fillId="0" borderId="22" xfId="71" applyNumberFormat="1" applyFont="1" applyFill="1" applyBorder="1" applyAlignment="1">
      <alignment vertical="center" shrinkToFit="1"/>
    </xf>
    <xf numFmtId="165" fontId="31" fillId="0" borderId="22" xfId="71" applyNumberFormat="1" applyFont="1" applyBorder="1" applyAlignment="1">
      <alignment vertical="center"/>
    </xf>
    <xf numFmtId="3" fontId="85" fillId="0" borderId="22" xfId="71" applyNumberFormat="1" applyFont="1" applyBorder="1" applyAlignment="1">
      <alignment vertical="center" wrapText="1"/>
    </xf>
    <xf numFmtId="3" fontId="85" fillId="0" borderId="23" xfId="71" applyNumberFormat="1" applyFont="1" applyBorder="1" applyAlignment="1">
      <alignment vertical="center" wrapText="1"/>
    </xf>
    <xf numFmtId="0" fontId="72" fillId="0" borderId="0" xfId="71" applyFont="1" applyBorder="1" applyAlignment="1">
      <alignment vertical="center"/>
    </xf>
    <xf numFmtId="0" fontId="98" fillId="0" borderId="0" xfId="71" applyFont="1" applyAlignment="1">
      <alignment vertical="center"/>
    </xf>
    <xf numFmtId="0" fontId="39" fillId="0" borderId="0" xfId="71" applyFont="1" applyAlignment="1">
      <alignment vertical="center"/>
    </xf>
    <xf numFmtId="3" fontId="39" fillId="0" borderId="0" xfId="71" applyNumberFormat="1" applyFont="1" applyAlignment="1">
      <alignment vertical="center"/>
    </xf>
    <xf numFmtId="0" fontId="80" fillId="0" borderId="0" xfId="71" applyFont="1" applyAlignment="1">
      <alignment vertical="center"/>
    </xf>
    <xf numFmtId="3" fontId="31" fillId="0" borderId="22" xfId="71" applyNumberFormat="1" applyFont="1" applyBorder="1" applyAlignment="1">
      <alignment vertical="center" wrapText="1"/>
    </xf>
    <xf numFmtId="165" fontId="39" fillId="0" borderId="0" xfId="0" applyNumberFormat="1" applyFont="1"/>
    <xf numFmtId="0" fontId="49" fillId="0" borderId="0" xfId="0" applyFont="1" applyFill="1" applyBorder="1"/>
    <xf numFmtId="0" fontId="32" fillId="0" borderId="0" xfId="71" applyFont="1" applyAlignment="1">
      <alignment vertical="center" wrapText="1"/>
    </xf>
    <xf numFmtId="0" fontId="79" fillId="0" borderId="0" xfId="71" applyFont="1" applyAlignment="1">
      <alignment vertical="center" wrapText="1"/>
    </xf>
    <xf numFmtId="3" fontId="97" fillId="0" borderId="22" xfId="71" applyNumberFormat="1" applyFont="1" applyBorder="1" applyAlignment="1">
      <alignment vertical="center"/>
    </xf>
    <xf numFmtId="3" fontId="104" fillId="0" borderId="22" xfId="71" applyNumberFormat="1" applyFont="1" applyFill="1" applyBorder="1" applyAlignment="1">
      <alignment vertical="center"/>
    </xf>
    <xf numFmtId="0" fontId="104" fillId="0" borderId="0" xfId="71" applyFont="1" applyAlignment="1">
      <alignment vertical="center"/>
    </xf>
    <xf numFmtId="0" fontId="105" fillId="0" borderId="0" xfId="0" applyFont="1" applyFill="1"/>
    <xf numFmtId="0" fontId="106" fillId="0" borderId="0" xfId="0" applyFont="1"/>
    <xf numFmtId="0" fontId="46" fillId="0" borderId="0" xfId="0" applyFont="1" applyBorder="1" applyAlignment="1"/>
    <xf numFmtId="3" fontId="31" fillId="0" borderId="22" xfId="71" applyNumberFormat="1" applyFont="1" applyBorder="1" applyAlignment="1">
      <alignment horizontal="right" vertical="center" wrapText="1"/>
    </xf>
    <xf numFmtId="0" fontId="23" fillId="0" borderId="59" xfId="0" applyFont="1" applyBorder="1"/>
    <xf numFmtId="0" fontId="22" fillId="0" borderId="99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44" xfId="0" applyFont="1" applyBorder="1" applyAlignment="1">
      <alignment horizontal="center"/>
    </xf>
    <xf numFmtId="3" fontId="50" fillId="0" borderId="0" xfId="0" applyNumberFormat="1" applyFont="1" applyFill="1" applyBorder="1"/>
    <xf numFmtId="0" fontId="96" fillId="0" borderId="0" xfId="71" applyFont="1" applyAlignment="1">
      <alignment vertical="center"/>
    </xf>
    <xf numFmtId="0" fontId="84" fillId="0" borderId="0" xfId="71" applyFont="1" applyAlignment="1">
      <alignment vertical="center"/>
    </xf>
    <xf numFmtId="3" fontId="84" fillId="0" borderId="0" xfId="71" applyNumberFormat="1" applyFont="1" applyAlignment="1">
      <alignment vertical="center"/>
    </xf>
    <xf numFmtId="3" fontId="111" fillId="0" borderId="42" xfId="71" applyNumberFormat="1" applyFont="1" applyFill="1" applyBorder="1" applyAlignment="1">
      <alignment horizontal="center" vertical="center" wrapText="1"/>
    </xf>
    <xf numFmtId="3" fontId="111" fillId="0" borderId="29" xfId="71" applyNumberFormat="1" applyFont="1" applyFill="1" applyBorder="1" applyAlignment="1">
      <alignment horizontal="center" vertical="center" wrapText="1"/>
    </xf>
    <xf numFmtId="3" fontId="111" fillId="0" borderId="43" xfId="71" applyNumberFormat="1" applyFont="1" applyFill="1" applyBorder="1" applyAlignment="1">
      <alignment horizontal="center" vertical="center" wrapText="1"/>
    </xf>
    <xf numFmtId="0" fontId="96" fillId="0" borderId="0" xfId="71" applyFont="1" applyBorder="1" applyAlignment="1">
      <alignment vertical="center"/>
    </xf>
    <xf numFmtId="0" fontId="75" fillId="0" borderId="44" xfId="71" applyFont="1" applyBorder="1" applyAlignment="1">
      <alignment vertical="center"/>
    </xf>
    <xf numFmtId="3" fontId="85" fillId="0" borderId="44" xfId="71" applyNumberFormat="1" applyFont="1" applyFill="1" applyBorder="1" applyAlignment="1">
      <alignment vertical="center"/>
    </xf>
    <xf numFmtId="0" fontId="96" fillId="0" borderId="44" xfId="71" applyFont="1" applyBorder="1" applyAlignment="1">
      <alignment vertical="center"/>
    </xf>
    <xf numFmtId="0" fontId="81" fillId="0" borderId="22" xfId="71" applyFont="1" applyBorder="1" applyAlignment="1">
      <alignment vertical="center"/>
    </xf>
    <xf numFmtId="4" fontId="49" fillId="0" borderId="22" xfId="71" applyNumberFormat="1" applyFont="1" applyBorder="1" applyAlignment="1">
      <alignment vertical="center"/>
    </xf>
    <xf numFmtId="3" fontId="96" fillId="0" borderId="0" xfId="71" applyNumberFormat="1" applyFont="1" applyAlignment="1">
      <alignment vertical="center"/>
    </xf>
    <xf numFmtId="3" fontId="35" fillId="0" borderId="22" xfId="71" applyNumberFormat="1" applyFont="1" applyBorder="1" applyAlignment="1">
      <alignment vertical="center" wrapText="1"/>
    </xf>
    <xf numFmtId="168" fontId="23" fillId="0" borderId="22" xfId="71" applyNumberFormat="1" applyFont="1" applyFill="1" applyBorder="1" applyAlignment="1">
      <alignment vertical="center"/>
    </xf>
    <xf numFmtId="0" fontId="57" fillId="0" borderId="22" xfId="75" applyFont="1" applyBorder="1" applyAlignment="1">
      <alignment vertical="center"/>
    </xf>
    <xf numFmtId="165" fontId="84" fillId="0" borderId="22" xfId="71" applyNumberFormat="1" applyFont="1" applyBorder="1" applyAlignment="1">
      <alignment vertical="center"/>
    </xf>
    <xf numFmtId="0" fontId="94" fillId="0" borderId="22" xfId="71" applyFont="1" applyBorder="1" applyAlignment="1">
      <alignment vertical="center" wrapText="1"/>
    </xf>
    <xf numFmtId="0" fontId="114" fillId="0" borderId="0" xfId="71" applyFont="1" applyAlignment="1">
      <alignment vertical="center"/>
    </xf>
    <xf numFmtId="9" fontId="85" fillId="0" borderId="23" xfId="71" applyNumberFormat="1" applyFont="1" applyFill="1" applyBorder="1" applyAlignment="1">
      <alignment vertical="center"/>
    </xf>
    <xf numFmtId="0" fontId="94" fillId="0" borderId="23" xfId="71" applyFont="1" applyBorder="1" applyAlignment="1">
      <alignment vertical="center" wrapText="1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0" applyNumberFormat="1" applyFont="1" applyBorder="1" applyAlignment="1">
      <alignment vertical="center"/>
    </xf>
    <xf numFmtId="0" fontId="110" fillId="0" borderId="0" xfId="71" applyFont="1" applyAlignment="1">
      <alignment horizontal="right" vertical="center"/>
    </xf>
    <xf numFmtId="3" fontId="84" fillId="0" borderId="0" xfId="71" applyNumberFormat="1" applyFont="1" applyAlignment="1">
      <alignment horizontal="right" vertical="center"/>
    </xf>
    <xf numFmtId="0" fontId="107" fillId="0" borderId="0" xfId="70" applyFont="1" applyAlignment="1">
      <alignment vertical="center"/>
    </xf>
    <xf numFmtId="3" fontId="111" fillId="0" borderId="104" xfId="71" applyNumberFormat="1" applyFont="1" applyFill="1" applyBorder="1" applyAlignment="1">
      <alignment horizontal="center" vertical="center" wrapText="1"/>
    </xf>
    <xf numFmtId="0" fontId="96" fillId="0" borderId="73" xfId="71" applyFont="1" applyBorder="1" applyAlignment="1">
      <alignment vertical="center"/>
    </xf>
    <xf numFmtId="0" fontId="96" fillId="0" borderId="41" xfId="71" applyFont="1" applyBorder="1" applyAlignment="1">
      <alignment vertical="center"/>
    </xf>
    <xf numFmtId="3" fontId="31" fillId="0" borderId="41" xfId="71" applyNumberFormat="1" applyFont="1" applyBorder="1" applyAlignment="1">
      <alignment vertical="center"/>
    </xf>
    <xf numFmtId="3" fontId="84" fillId="0" borderId="41" xfId="71" applyNumberFormat="1" applyFont="1" applyBorder="1" applyAlignment="1">
      <alignment vertical="center"/>
    </xf>
    <xf numFmtId="4" fontId="97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horizontal="right" vertical="center"/>
    </xf>
    <xf numFmtId="0" fontId="107" fillId="0" borderId="0" xfId="70" applyFont="1" applyBorder="1" applyAlignment="1">
      <alignment vertical="center"/>
    </xf>
    <xf numFmtId="0" fontId="72" fillId="0" borderId="0" xfId="71" applyFont="1" applyAlignment="1">
      <alignment vertical="center"/>
    </xf>
    <xf numFmtId="0" fontId="96" fillId="0" borderId="0" xfId="71" applyFont="1" applyBorder="1" applyAlignment="1">
      <alignment vertical="center" wrapText="1"/>
    </xf>
    <xf numFmtId="3" fontId="23" fillId="0" borderId="41" xfId="71" applyNumberFormat="1" applyFont="1" applyFill="1" applyBorder="1" applyAlignment="1">
      <alignment vertical="center"/>
    </xf>
    <xf numFmtId="0" fontId="113" fillId="0" borderId="0" xfId="71" applyFont="1" applyAlignment="1">
      <alignment vertical="center"/>
    </xf>
    <xf numFmtId="3" fontId="85" fillId="0" borderId="41" xfId="71" applyNumberFormat="1" applyFont="1" applyFill="1" applyBorder="1" applyAlignment="1">
      <alignment vertical="center"/>
    </xf>
    <xf numFmtId="0" fontId="109" fillId="0" borderId="0" xfId="70" applyFont="1" applyBorder="1" applyAlignment="1">
      <alignment vertical="center" wrapText="1"/>
    </xf>
    <xf numFmtId="0" fontId="107" fillId="0" borderId="0" xfId="70" applyFont="1" applyBorder="1" applyAlignment="1">
      <alignment vertical="center" wrapText="1"/>
    </xf>
    <xf numFmtId="0" fontId="113" fillId="0" borderId="0" xfId="71" applyFont="1" applyBorder="1" applyAlignment="1">
      <alignment vertical="center" wrapText="1"/>
    </xf>
    <xf numFmtId="3" fontId="23" fillId="0" borderId="41" xfId="75" applyNumberFormat="1" applyFont="1" applyBorder="1" applyAlignment="1">
      <alignment vertical="center"/>
    </xf>
    <xf numFmtId="3" fontId="31" fillId="0" borderId="40" xfId="71" applyNumberFormat="1" applyFont="1" applyBorder="1" applyAlignment="1">
      <alignment vertical="center"/>
    </xf>
    <xf numFmtId="3" fontId="84" fillId="0" borderId="40" xfId="71" applyNumberFormat="1" applyFont="1" applyBorder="1" applyAlignment="1">
      <alignment vertical="center"/>
    </xf>
    <xf numFmtId="3" fontId="75" fillId="0" borderId="22" xfId="71" applyNumberFormat="1" applyFont="1" applyBorder="1" applyAlignment="1">
      <alignment horizontal="right" vertical="center"/>
    </xf>
    <xf numFmtId="3" fontId="35" fillId="0" borderId="59" xfId="0" applyNumberFormat="1" applyFont="1" applyBorder="1" applyAlignment="1">
      <alignment vertical="center"/>
    </xf>
    <xf numFmtId="0" fontId="70" fillId="0" borderId="0" xfId="77" applyFont="1"/>
    <xf numFmtId="14" fontId="43" fillId="0" borderId="0" xfId="77" applyNumberFormat="1" applyFont="1" applyAlignment="1">
      <alignment horizontal="right"/>
    </xf>
    <xf numFmtId="0" fontId="98" fillId="0" borderId="0" xfId="0" applyFont="1" applyBorder="1" applyAlignment="1">
      <alignment horizontal="center"/>
    </xf>
    <xf numFmtId="0" fontId="118" fillId="24" borderId="11" xfId="0" applyFont="1" applyFill="1" applyBorder="1" applyAlignment="1">
      <alignment horizontal="left" vertical="center" wrapText="1"/>
    </xf>
    <xf numFmtId="1" fontId="118" fillId="24" borderId="11" xfId="0" applyNumberFormat="1" applyFont="1" applyFill="1" applyBorder="1" applyAlignment="1">
      <alignment horizontal="right" vertical="center"/>
    </xf>
    <xf numFmtId="49" fontId="118" fillId="24" borderId="11" xfId="0" applyNumberFormat="1" applyFont="1" applyFill="1" applyBorder="1" applyAlignment="1">
      <alignment horizontal="right" vertical="center"/>
    </xf>
    <xf numFmtId="167" fontId="118" fillId="24" borderId="11" xfId="0" applyNumberFormat="1" applyFont="1" applyFill="1" applyBorder="1" applyAlignment="1">
      <alignment horizontal="right" vertical="center"/>
    </xf>
    <xf numFmtId="0" fontId="116" fillId="0" borderId="0" xfId="0" applyFont="1" applyBorder="1" applyAlignment="1">
      <alignment horizontal="center" vertical="center" wrapText="1"/>
    </xf>
    <xf numFmtId="49" fontId="99" fillId="0" borderId="0" xfId="0" applyNumberFormat="1" applyFont="1" applyBorder="1" applyAlignment="1">
      <alignment horizontal="center" vertical="center"/>
    </xf>
    <xf numFmtId="166" fontId="99" fillId="0" borderId="0" xfId="0" applyNumberFormat="1" applyFont="1" applyBorder="1" applyAlignment="1">
      <alignment horizontal="center" vertical="center"/>
    </xf>
    <xf numFmtId="0" fontId="85" fillId="0" borderId="0" xfId="0" applyFont="1" applyAlignment="1">
      <alignment horizontal="center"/>
    </xf>
    <xf numFmtId="0" fontId="118" fillId="0" borderId="11" xfId="0" applyFont="1" applyBorder="1" applyAlignment="1">
      <alignment wrapText="1"/>
    </xf>
    <xf numFmtId="0" fontId="118" fillId="0" borderId="11" xfId="0" applyFont="1" applyBorder="1"/>
    <xf numFmtId="0" fontId="118" fillId="0" borderId="11" xfId="0" applyFont="1" applyBorder="1" applyAlignment="1">
      <alignment horizontal="right"/>
    </xf>
    <xf numFmtId="167" fontId="118" fillId="0" borderId="11" xfId="0" applyNumberFormat="1" applyFont="1" applyBorder="1" applyAlignment="1">
      <alignment horizontal="right"/>
    </xf>
    <xf numFmtId="0" fontId="98" fillId="0" borderId="0" xfId="0" applyFont="1"/>
    <xf numFmtId="0" fontId="119" fillId="0" borderId="0" xfId="0" applyFont="1" applyBorder="1" applyAlignment="1">
      <alignment wrapText="1"/>
    </xf>
    <xf numFmtId="0" fontId="119" fillId="0" borderId="0" xfId="0" applyFont="1" applyBorder="1"/>
    <xf numFmtId="0" fontId="119" fillId="0" borderId="0" xfId="0" applyFont="1" applyBorder="1" applyAlignment="1">
      <alignment horizontal="right"/>
    </xf>
    <xf numFmtId="0" fontId="118" fillId="0" borderId="0" xfId="0" applyFont="1" applyBorder="1" applyAlignment="1">
      <alignment horizontal="right"/>
    </xf>
    <xf numFmtId="0" fontId="118" fillId="0" borderId="0" xfId="0" applyFont="1" applyBorder="1" applyAlignment="1"/>
    <xf numFmtId="0" fontId="118" fillId="0" borderId="13" xfId="0" applyFont="1" applyBorder="1" applyAlignment="1">
      <alignment wrapText="1"/>
    </xf>
    <xf numFmtId="0" fontId="118" fillId="0" borderId="13" xfId="0" applyFont="1" applyBorder="1"/>
    <xf numFmtId="0" fontId="118" fillId="0" borderId="13" xfId="0" applyFont="1" applyBorder="1" applyAlignment="1">
      <alignment horizontal="right"/>
    </xf>
    <xf numFmtId="0" fontId="88" fillId="0" borderId="13" xfId="0" applyFont="1" applyBorder="1" applyAlignment="1">
      <alignment horizontal="right"/>
    </xf>
    <xf numFmtId="0" fontId="88" fillId="0" borderId="11" xfId="0" applyFont="1" applyBorder="1" applyAlignment="1">
      <alignment wrapText="1"/>
    </xf>
    <xf numFmtId="0" fontId="88" fillId="0" borderId="11" xfId="0" applyFont="1" applyBorder="1" applyAlignment="1">
      <alignment horizontal="right"/>
    </xf>
    <xf numFmtId="0" fontId="88" fillId="0" borderId="11" xfId="0" applyFont="1" applyBorder="1"/>
    <xf numFmtId="0" fontId="119" fillId="0" borderId="11" xfId="0" applyFont="1" applyBorder="1" applyAlignment="1">
      <alignment horizontal="right"/>
    </xf>
    <xf numFmtId="165" fontId="118" fillId="0" borderId="11" xfId="0" applyNumberFormat="1" applyFont="1" applyBorder="1" applyAlignment="1">
      <alignment horizontal="right"/>
    </xf>
    <xf numFmtId="0" fontId="119" fillId="0" borderId="19" xfId="0" applyFont="1" applyBorder="1" applyAlignment="1">
      <alignment wrapText="1"/>
    </xf>
    <xf numFmtId="0" fontId="119" fillId="0" borderId="19" xfId="0" applyFont="1" applyBorder="1"/>
    <xf numFmtId="0" fontId="119" fillId="0" borderId="19" xfId="0" applyFont="1" applyBorder="1" applyAlignment="1">
      <alignment horizontal="right"/>
    </xf>
    <xf numFmtId="0" fontId="118" fillId="0" borderId="19" xfId="0" applyFont="1" applyBorder="1" applyAlignment="1">
      <alignment horizontal="right"/>
    </xf>
    <xf numFmtId="0" fontId="88" fillId="0" borderId="0" xfId="0" applyFont="1" applyBorder="1" applyAlignment="1">
      <alignment horizontal="right"/>
    </xf>
    <xf numFmtId="0" fontId="119" fillId="0" borderId="14" xfId="0" applyFont="1" applyBorder="1" applyAlignment="1">
      <alignment wrapText="1"/>
    </xf>
    <xf numFmtId="0" fontId="119" fillId="0" borderId="14" xfId="0" applyFont="1" applyBorder="1"/>
    <xf numFmtId="0" fontId="119" fillId="0" borderId="14" xfId="0" applyFont="1" applyBorder="1" applyAlignment="1">
      <alignment horizontal="right"/>
    </xf>
    <xf numFmtId="0" fontId="118" fillId="0" borderId="14" xfId="0" applyFont="1" applyBorder="1" applyAlignment="1">
      <alignment horizontal="right"/>
    </xf>
    <xf numFmtId="0" fontId="88" fillId="0" borderId="10" xfId="0" applyFont="1" applyBorder="1" applyAlignment="1">
      <alignment horizontal="right"/>
    </xf>
    <xf numFmtId="0" fontId="118" fillId="0" borderId="0" xfId="0" applyFont="1" applyBorder="1"/>
    <xf numFmtId="0" fontId="120" fillId="0" borderId="13" xfId="0" applyFont="1" applyBorder="1" applyAlignment="1">
      <alignment wrapText="1"/>
    </xf>
    <xf numFmtId="0" fontId="120" fillId="0" borderId="11" xfId="0" applyFont="1" applyBorder="1"/>
    <xf numFmtId="0" fontId="120" fillId="0" borderId="11" xfId="0" applyFont="1" applyBorder="1" applyAlignment="1">
      <alignment wrapText="1"/>
    </xf>
    <xf numFmtId="4" fontId="118" fillId="0" borderId="11" xfId="0" applyNumberFormat="1" applyFont="1" applyBorder="1" applyAlignment="1">
      <alignment horizontal="right"/>
    </xf>
    <xf numFmtId="0" fontId="118" fillId="0" borderId="19" xfId="0" applyFont="1" applyBorder="1" applyAlignment="1">
      <alignment wrapText="1"/>
    </xf>
    <xf numFmtId="0" fontId="118" fillId="0" borderId="19" xfId="0" applyFont="1" applyBorder="1"/>
    <xf numFmtId="0" fontId="88" fillId="0" borderId="19" xfId="0" applyFont="1" applyBorder="1" applyAlignment="1">
      <alignment horizontal="right"/>
    </xf>
    <xf numFmtId="4" fontId="118" fillId="0" borderId="19" xfId="0" applyNumberFormat="1" applyFont="1" applyBorder="1" applyAlignment="1">
      <alignment horizontal="right"/>
    </xf>
    <xf numFmtId="0" fontId="118" fillId="0" borderId="0" xfId="0" applyFont="1" applyBorder="1" applyAlignment="1">
      <alignment wrapText="1"/>
    </xf>
    <xf numFmtId="4" fontId="118" fillId="0" borderId="0" xfId="0" applyNumberFormat="1" applyFont="1" applyBorder="1" applyAlignment="1">
      <alignment horizontal="right"/>
    </xf>
    <xf numFmtId="0" fontId="117" fillId="0" borderId="0" xfId="0" applyFont="1"/>
    <xf numFmtId="0" fontId="120" fillId="0" borderId="14" xfId="0" applyFont="1" applyBorder="1" applyAlignment="1">
      <alignment wrapText="1"/>
    </xf>
    <xf numFmtId="0" fontId="118" fillId="0" borderId="22" xfId="0" applyFont="1" applyBorder="1"/>
    <xf numFmtId="0" fontId="119" fillId="0" borderId="22" xfId="0" applyFont="1" applyBorder="1" applyAlignment="1">
      <alignment horizontal="right"/>
    </xf>
    <xf numFmtId="0" fontId="88" fillId="0" borderId="22" xfId="0" applyFont="1" applyBorder="1" applyAlignment="1">
      <alignment horizontal="right"/>
    </xf>
    <xf numFmtId="0" fontId="118" fillId="0" borderId="22" xfId="0" applyFont="1" applyBorder="1" applyAlignment="1">
      <alignment horizontal="right"/>
    </xf>
    <xf numFmtId="1" fontId="118" fillId="0" borderId="22" xfId="0" applyNumberFormat="1" applyFont="1" applyBorder="1" applyAlignment="1">
      <alignment horizontal="right"/>
    </xf>
    <xf numFmtId="0" fontId="88" fillId="0" borderId="14" xfId="0" applyFont="1" applyBorder="1" applyAlignment="1">
      <alignment wrapText="1"/>
    </xf>
    <xf numFmtId="165" fontId="118" fillId="0" borderId="22" xfId="0" applyNumberFormat="1" applyFont="1" applyBorder="1" applyAlignment="1">
      <alignment horizontal="right"/>
    </xf>
    <xf numFmtId="167" fontId="118" fillId="0" borderId="22" xfId="0" applyNumberFormat="1" applyFont="1" applyBorder="1" applyAlignment="1">
      <alignment horizontal="right"/>
    </xf>
    <xf numFmtId="0" fontId="118" fillId="0" borderId="14" xfId="0" applyFont="1" applyBorder="1" applyAlignment="1">
      <alignment wrapText="1"/>
    </xf>
    <xf numFmtId="0" fontId="118" fillId="0" borderId="77" xfId="0" applyFont="1" applyBorder="1"/>
    <xf numFmtId="0" fontId="119" fillId="0" borderId="77" xfId="0" applyFont="1" applyBorder="1" applyAlignment="1">
      <alignment horizontal="right"/>
    </xf>
    <xf numFmtId="0" fontId="88" fillId="0" borderId="77" xfId="0" applyFont="1" applyBorder="1" applyAlignment="1">
      <alignment horizontal="right"/>
    </xf>
    <xf numFmtId="0" fontId="118" fillId="0" borderId="77" xfId="0" applyFont="1" applyBorder="1" applyAlignment="1">
      <alignment horizontal="right"/>
    </xf>
    <xf numFmtId="4" fontId="118" fillId="0" borderId="77" xfId="0" applyNumberFormat="1" applyFont="1" applyBorder="1" applyAlignment="1">
      <alignment horizontal="right"/>
    </xf>
    <xf numFmtId="0" fontId="85" fillId="0" borderId="0" xfId="0" applyFont="1" applyBorder="1" applyAlignment="1">
      <alignment horizontal="center"/>
    </xf>
    <xf numFmtId="167" fontId="118" fillId="0" borderId="11" xfId="0" applyNumberFormat="1" applyFont="1" applyBorder="1"/>
    <xf numFmtId="0" fontId="118" fillId="0" borderId="10" xfId="0" applyFont="1" applyBorder="1" applyAlignment="1">
      <alignment horizontal="right"/>
    </xf>
    <xf numFmtId="165" fontId="118" fillId="0" borderId="10" xfId="0" applyNumberFormat="1" applyFont="1" applyBorder="1" applyAlignment="1">
      <alignment horizontal="right"/>
    </xf>
    <xf numFmtId="49" fontId="118" fillId="0" borderId="11" xfId="0" applyNumberFormat="1" applyFont="1" applyBorder="1" applyAlignment="1">
      <alignment horizontal="right"/>
    </xf>
    <xf numFmtId="169" fontId="118" fillId="0" borderId="11" xfId="0" applyNumberFormat="1" applyFont="1" applyBorder="1" applyAlignment="1">
      <alignment horizontal="right"/>
    </xf>
    <xf numFmtId="1" fontId="118" fillId="0" borderId="11" xfId="0" applyNumberFormat="1" applyFont="1" applyBorder="1" applyAlignment="1">
      <alignment horizontal="right"/>
    </xf>
    <xf numFmtId="0" fontId="118" fillId="0" borderId="11" xfId="0" applyNumberFormat="1" applyFont="1" applyBorder="1" applyAlignment="1">
      <alignment horizontal="right"/>
    </xf>
    <xf numFmtId="1" fontId="118" fillId="0" borderId="26" xfId="0" applyNumberFormat="1" applyFont="1" applyBorder="1" applyAlignment="1">
      <alignment horizontal="right"/>
    </xf>
    <xf numFmtId="0" fontId="118" fillId="0" borderId="26" xfId="0" applyNumberFormat="1" applyFont="1" applyBorder="1" applyAlignment="1">
      <alignment horizontal="right"/>
    </xf>
    <xf numFmtId="165" fontId="118" fillId="0" borderId="26" xfId="0" applyNumberFormat="1" applyFont="1" applyBorder="1" applyAlignment="1">
      <alignment horizontal="right"/>
    </xf>
    <xf numFmtId="49" fontId="118" fillId="0" borderId="0" xfId="0" applyNumberFormat="1" applyFont="1" applyBorder="1" applyAlignment="1">
      <alignment horizontal="right"/>
    </xf>
    <xf numFmtId="0" fontId="118" fillId="0" borderId="0" xfId="0" applyNumberFormat="1" applyFont="1" applyBorder="1" applyAlignment="1">
      <alignment horizontal="right"/>
    </xf>
    <xf numFmtId="0" fontId="98" fillId="0" borderId="0" xfId="0" applyFont="1" applyAlignment="1">
      <alignment wrapText="1"/>
    </xf>
    <xf numFmtId="3" fontId="85" fillId="0" borderId="0" xfId="0" applyNumberFormat="1" applyFont="1"/>
    <xf numFmtId="0" fontId="67" fillId="0" borderId="11" xfId="0" applyFont="1" applyBorder="1" applyAlignment="1">
      <alignment wrapText="1"/>
    </xf>
    <xf numFmtId="0" fontId="67" fillId="0" borderId="11" xfId="0" applyFont="1" applyBorder="1"/>
    <xf numFmtId="0" fontId="67" fillId="0" borderId="11" xfId="0" applyFont="1" applyBorder="1" applyAlignment="1">
      <alignment horizontal="right"/>
    </xf>
    <xf numFmtId="167" fontId="67" fillId="0" borderId="11" xfId="0" applyNumberFormat="1" applyFont="1" applyBorder="1" applyAlignment="1">
      <alignment horizontal="right"/>
    </xf>
    <xf numFmtId="0" fontId="67" fillId="0" borderId="13" xfId="0" applyFont="1" applyBorder="1" applyAlignment="1">
      <alignment wrapText="1"/>
    </xf>
    <xf numFmtId="0" fontId="67" fillId="0" borderId="13" xfId="0" applyFont="1" applyBorder="1"/>
    <xf numFmtId="0" fontId="67" fillId="0" borderId="13" xfId="0" applyFont="1" applyBorder="1" applyAlignment="1">
      <alignment horizontal="right"/>
    </xf>
    <xf numFmtId="0" fontId="67" fillId="0" borderId="0" xfId="0" applyFont="1" applyBorder="1" applyAlignment="1">
      <alignment horizontal="right"/>
    </xf>
    <xf numFmtId="0" fontId="65" fillId="0" borderId="11" xfId="0" applyFont="1" applyBorder="1" applyAlignment="1">
      <alignment wrapText="1"/>
    </xf>
    <xf numFmtId="0" fontId="65" fillId="0" borderId="11" xfId="0" applyFont="1" applyBorder="1"/>
    <xf numFmtId="0" fontId="65" fillId="0" borderId="11" xfId="0" applyFont="1" applyBorder="1" applyAlignment="1">
      <alignment horizontal="right"/>
    </xf>
    <xf numFmtId="0" fontId="65" fillId="0" borderId="11" xfId="0" applyFont="1" applyBorder="1" applyAlignment="1">
      <alignment horizontal="right" vertical="center"/>
    </xf>
    <xf numFmtId="0" fontId="67" fillId="0" borderId="11" xfId="0" applyFont="1" applyBorder="1" applyAlignment="1">
      <alignment horizontal="right" vertical="center"/>
    </xf>
    <xf numFmtId="0" fontId="68" fillId="0" borderId="11" xfId="0" applyFont="1" applyBorder="1" applyAlignment="1">
      <alignment horizontal="right"/>
    </xf>
    <xf numFmtId="165" fontId="67" fillId="0" borderId="11" xfId="0" applyNumberFormat="1" applyFont="1" applyBorder="1" applyAlignment="1">
      <alignment horizontal="right"/>
    </xf>
    <xf numFmtId="167" fontId="67" fillId="24" borderId="11" xfId="0" applyNumberFormat="1" applyFont="1" applyFill="1" applyBorder="1" applyAlignment="1">
      <alignment horizontal="right" vertical="center"/>
    </xf>
    <xf numFmtId="165" fontId="65" fillId="0" borderId="11" xfId="0" applyNumberFormat="1" applyFont="1" applyBorder="1"/>
    <xf numFmtId="0" fontId="23" fillId="0" borderId="0" xfId="0" applyFont="1" applyAlignment="1">
      <alignment horizontal="center"/>
    </xf>
    <xf numFmtId="0" fontId="65" fillId="0" borderId="13" xfId="0" applyFont="1" applyBorder="1" applyAlignment="1">
      <alignment horizontal="right"/>
    </xf>
    <xf numFmtId="0" fontId="67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67" fillId="0" borderId="0" xfId="0" applyFont="1" applyBorder="1" applyAlignment="1">
      <alignment wrapText="1"/>
    </xf>
    <xf numFmtId="0" fontId="67" fillId="0" borderId="0" xfId="0" applyFont="1" applyBorder="1"/>
    <xf numFmtId="0" fontId="68" fillId="0" borderId="0" xfId="0" applyFont="1" applyBorder="1" applyAlignment="1">
      <alignment horizontal="right"/>
    </xf>
    <xf numFmtId="0" fontId="65" fillId="0" borderId="0" xfId="0" applyFont="1" applyBorder="1" applyAlignment="1">
      <alignment horizontal="right"/>
    </xf>
    <xf numFmtId="4" fontId="67" fillId="0" borderId="0" xfId="0" applyNumberFormat="1" applyFont="1" applyBorder="1" applyAlignment="1">
      <alignment horizontal="right"/>
    </xf>
    <xf numFmtId="0" fontId="65" fillId="0" borderId="22" xfId="0" applyFont="1" applyBorder="1" applyAlignment="1">
      <alignment wrapText="1"/>
    </xf>
    <xf numFmtId="0" fontId="67" fillId="0" borderId="22" xfId="0" applyFont="1" applyBorder="1"/>
    <xf numFmtId="0" fontId="68" fillId="0" borderId="22" xfId="0" applyFont="1" applyBorder="1" applyAlignment="1">
      <alignment horizontal="right"/>
    </xf>
    <xf numFmtId="0" fontId="65" fillId="0" borderId="22" xfId="0" applyFont="1" applyBorder="1" applyAlignment="1">
      <alignment horizontal="right"/>
    </xf>
    <xf numFmtId="0" fontId="67" fillId="0" borderId="22" xfId="0" applyFont="1" applyBorder="1" applyAlignment="1">
      <alignment horizontal="right"/>
    </xf>
    <xf numFmtId="0" fontId="67" fillId="0" borderId="0" xfId="0" applyFont="1" applyBorder="1" applyAlignment="1">
      <alignment shrinkToFit="1"/>
    </xf>
    <xf numFmtId="0" fontId="65" fillId="0" borderId="22" xfId="0" applyFont="1" applyBorder="1"/>
    <xf numFmtId="0" fontId="66" fillId="0" borderId="22" xfId="0" applyFont="1" applyBorder="1" applyAlignment="1">
      <alignment horizontal="right"/>
    </xf>
    <xf numFmtId="167" fontId="67" fillId="0" borderId="22" xfId="0" applyNumberFormat="1" applyFont="1" applyBorder="1" applyAlignment="1">
      <alignment horizontal="right"/>
    </xf>
    <xf numFmtId="0" fontId="67" fillId="0" borderId="41" xfId="0" applyFont="1" applyBorder="1" applyAlignment="1">
      <alignment shrinkToFit="1"/>
    </xf>
    <xf numFmtId="0" fontId="65" fillId="0" borderId="74" xfId="0" applyFont="1" applyBorder="1"/>
    <xf numFmtId="0" fontId="66" fillId="0" borderId="74" xfId="0" applyFont="1" applyBorder="1" applyAlignment="1">
      <alignment horizontal="right"/>
    </xf>
    <xf numFmtId="0" fontId="65" fillId="0" borderId="74" xfId="0" applyFont="1" applyBorder="1" applyAlignment="1">
      <alignment horizontal="right"/>
    </xf>
    <xf numFmtId="0" fontId="67" fillId="0" borderId="74" xfId="0" applyFont="1" applyBorder="1" applyAlignment="1">
      <alignment horizontal="right"/>
    </xf>
    <xf numFmtId="0" fontId="67" fillId="0" borderId="75" xfId="0" applyFont="1" applyFill="1" applyBorder="1" applyAlignment="1">
      <alignment horizontal="right"/>
    </xf>
    <xf numFmtId="0" fontId="118" fillId="0" borderId="71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67" fillId="0" borderId="10" xfId="0" applyFont="1" applyBorder="1" applyAlignment="1">
      <alignment horizontal="right"/>
    </xf>
    <xf numFmtId="0" fontId="121" fillId="0" borderId="0" xfId="71" applyFont="1" applyAlignment="1">
      <alignment vertical="center"/>
    </xf>
    <xf numFmtId="0" fontId="20" fillId="0" borderId="11" xfId="0" applyFont="1" applyBorder="1" applyAlignment="1">
      <alignment horizontal="center"/>
    </xf>
    <xf numFmtId="0" fontId="44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44" fillId="0" borderId="11" xfId="0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23" fillId="0" borderId="11" xfId="0" applyNumberFormat="1" applyFont="1" applyBorder="1" applyAlignment="1">
      <alignment horizontal="center"/>
    </xf>
    <xf numFmtId="0" fontId="44" fillId="0" borderId="10" xfId="0" applyFont="1" applyBorder="1"/>
    <xf numFmtId="3" fontId="26" fillId="0" borderId="10" xfId="0" applyNumberFormat="1" applyFont="1" applyBorder="1"/>
    <xf numFmtId="3" fontId="26" fillId="0" borderId="26" xfId="0" applyNumberFormat="1" applyFont="1" applyBorder="1"/>
    <xf numFmtId="3" fontId="0" fillId="0" borderId="0" xfId="0" applyNumberFormat="1" applyFont="1"/>
    <xf numFmtId="0" fontId="44" fillId="0" borderId="41" xfId="0" applyFont="1" applyBorder="1"/>
    <xf numFmtId="3" fontId="26" fillId="0" borderId="77" xfId="0" applyNumberFormat="1" applyFont="1" applyBorder="1"/>
    <xf numFmtId="3" fontId="26" fillId="0" borderId="80" xfId="0" applyNumberFormat="1" applyFont="1" applyBorder="1"/>
    <xf numFmtId="0" fontId="44" fillId="0" borderId="12" xfId="0" applyFont="1" applyBorder="1"/>
    <xf numFmtId="3" fontId="26" fillId="0" borderId="17" xfId="0" applyNumberFormat="1" applyFont="1" applyBorder="1"/>
    <xf numFmtId="3" fontId="26" fillId="0" borderId="28" xfId="0" applyNumberFormat="1" applyFont="1" applyBorder="1"/>
    <xf numFmtId="0" fontId="44" fillId="0" borderId="77" xfId="0" applyFont="1" applyBorder="1"/>
    <xf numFmtId="0" fontId="20" fillId="0" borderId="19" xfId="0" applyFont="1" applyBorder="1"/>
    <xf numFmtId="3" fontId="23" fillId="0" borderId="19" xfId="0" applyNumberFormat="1" applyFont="1" applyBorder="1"/>
    <xf numFmtId="3" fontId="26" fillId="0" borderId="19" xfId="0" applyNumberFormat="1" applyFont="1" applyBorder="1"/>
    <xf numFmtId="0" fontId="44" fillId="0" borderId="19" xfId="0" applyFont="1" applyBorder="1"/>
    <xf numFmtId="3" fontId="92" fillId="0" borderId="0" xfId="0" applyNumberFormat="1" applyFont="1" applyBorder="1" applyAlignment="1">
      <alignment vertical="center"/>
    </xf>
    <xf numFmtId="0" fontId="118" fillId="0" borderId="75" xfId="0" applyFont="1" applyFill="1" applyBorder="1" applyAlignment="1">
      <alignment horizontal="right"/>
    </xf>
    <xf numFmtId="3" fontId="35" fillId="0" borderId="20" xfId="0" applyNumberFormat="1" applyFont="1" applyBorder="1" applyAlignment="1">
      <alignment horizontal="right" vertical="center" wrapText="1"/>
    </xf>
    <xf numFmtId="3" fontId="35" fillId="0" borderId="0" xfId="0" applyNumberFormat="1" applyFont="1" applyBorder="1" applyAlignment="1">
      <alignment horizontal="right" vertical="center" wrapText="1"/>
    </xf>
    <xf numFmtId="3" fontId="35" fillId="0" borderId="59" xfId="0" applyNumberFormat="1" applyFont="1" applyBorder="1" applyAlignment="1">
      <alignment horizontal="right" vertical="center" wrapText="1"/>
    </xf>
    <xf numFmtId="3" fontId="20" fillId="0" borderId="24" xfId="73" applyNumberFormat="1" applyFont="1" applyBorder="1" applyAlignment="1">
      <alignment horizontal="right" vertical="center"/>
    </xf>
    <xf numFmtId="3" fontId="39" fillId="0" borderId="59" xfId="73" applyNumberFormat="1" applyFont="1" applyBorder="1" applyAlignment="1">
      <alignment vertical="center"/>
    </xf>
    <xf numFmtId="0" fontId="20" fillId="0" borderId="24" xfId="73" applyFont="1" applyBorder="1"/>
    <xf numFmtId="3" fontId="20" fillId="0" borderId="24" xfId="73" applyNumberFormat="1" applyFont="1" applyBorder="1"/>
    <xf numFmtId="3" fontId="39" fillId="0" borderId="59" xfId="73" applyNumberFormat="1" applyFont="1" applyBorder="1"/>
    <xf numFmtId="0" fontId="20" fillId="0" borderId="24" xfId="73" applyFont="1" applyBorder="1" applyAlignment="1">
      <alignment wrapText="1"/>
    </xf>
    <xf numFmtId="3" fontId="39" fillId="25" borderId="59" xfId="73" applyNumberFormat="1" applyFont="1" applyFill="1" applyBorder="1" applyAlignment="1">
      <alignment vertical="center"/>
    </xf>
    <xf numFmtId="3" fontId="20" fillId="0" borderId="24" xfId="73" applyNumberFormat="1" applyFont="1" applyBorder="1" applyAlignment="1">
      <alignment vertical="center"/>
    </xf>
    <xf numFmtId="3" fontId="20" fillId="0" borderId="59" xfId="73" applyNumberFormat="1" applyFont="1" applyBorder="1" applyAlignment="1">
      <alignment vertical="center"/>
    </xf>
    <xf numFmtId="3" fontId="20" fillId="0" borderId="38" xfId="73" applyNumberFormat="1" applyFont="1" applyBorder="1"/>
    <xf numFmtId="3" fontId="39" fillId="0" borderId="60" xfId="73" applyNumberFormat="1" applyFont="1" applyBorder="1"/>
    <xf numFmtId="0" fontId="44" fillId="0" borderId="24" xfId="73" applyFont="1" applyBorder="1"/>
    <xf numFmtId="3" fontId="44" fillId="0" borderId="24" xfId="73" applyNumberFormat="1" applyFont="1" applyBorder="1"/>
    <xf numFmtId="3" fontId="44" fillId="0" borderId="59" xfId="73" applyNumberFormat="1" applyFont="1" applyBorder="1"/>
    <xf numFmtId="0" fontId="38" fillId="0" borderId="24" xfId="73" applyFont="1" applyBorder="1"/>
    <xf numFmtId="3" fontId="38" fillId="0" borderId="24" xfId="73" applyNumberFormat="1" applyFont="1" applyBorder="1"/>
    <xf numFmtId="0" fontId="20" fillId="0" borderId="38" xfId="73" applyFont="1" applyBorder="1" applyAlignment="1">
      <alignment wrapText="1"/>
    </xf>
    <xf numFmtId="0" fontId="98" fillId="0" borderId="38" xfId="73" applyFont="1" applyBorder="1"/>
    <xf numFmtId="0" fontId="39" fillId="0" borderId="59" xfId="73" applyFont="1" applyBorder="1"/>
    <xf numFmtId="0" fontId="44" fillId="0" borderId="30" xfId="73" applyFont="1" applyBorder="1"/>
    <xf numFmtId="3" fontId="44" fillId="0" borderId="30" xfId="73" applyNumberFormat="1" applyFont="1" applyBorder="1"/>
    <xf numFmtId="3" fontId="44" fillId="0" borderId="70" xfId="73" applyNumberFormat="1" applyFont="1" applyBorder="1"/>
    <xf numFmtId="3" fontId="30" fillId="0" borderId="0" xfId="0" applyNumberFormat="1" applyFont="1" applyBorder="1" applyAlignment="1">
      <alignment horizontal="right" vertical="center" wrapText="1"/>
    </xf>
    <xf numFmtId="3" fontId="30" fillId="0" borderId="59" xfId="0" applyNumberFormat="1" applyFont="1" applyBorder="1" applyAlignment="1">
      <alignment horizontal="right" vertical="center" wrapText="1"/>
    </xf>
    <xf numFmtId="3" fontId="30" fillId="0" borderId="20" xfId="0" applyNumberFormat="1" applyFont="1" applyBorder="1" applyAlignment="1">
      <alignment horizontal="right" vertical="center" wrapText="1"/>
    </xf>
    <xf numFmtId="0" fontId="23" fillId="0" borderId="0" xfId="89" applyFont="1" applyAlignment="1"/>
    <xf numFmtId="0" fontId="23" fillId="0" borderId="0" xfId="68" applyFont="1" applyAlignment="1"/>
    <xf numFmtId="0" fontId="26" fillId="0" borderId="0" xfId="68" applyFont="1" applyAlignment="1"/>
    <xf numFmtId="0" fontId="23" fillId="0" borderId="0" xfId="68" applyFont="1"/>
    <xf numFmtId="0" fontId="23" fillId="0" borderId="22" xfId="77" applyFont="1" applyBorder="1" applyAlignment="1"/>
    <xf numFmtId="3" fontId="23" fillId="0" borderId="0" xfId="68" applyNumberFormat="1" applyFont="1" applyBorder="1"/>
    <xf numFmtId="3" fontId="26" fillId="0" borderId="0" xfId="68" applyNumberFormat="1" applyFont="1" applyBorder="1"/>
    <xf numFmtId="0" fontId="26" fillId="0" borderId="0" xfId="68" applyFont="1"/>
    <xf numFmtId="3" fontId="23" fillId="0" borderId="0" xfId="68" applyNumberFormat="1" applyFont="1"/>
    <xf numFmtId="3" fontId="85" fillId="0" borderId="0" xfId="68" applyNumberFormat="1" applyFont="1" applyAlignment="1"/>
    <xf numFmtId="3" fontId="85" fillId="0" borderId="0" xfId="68" applyNumberFormat="1" applyFont="1"/>
    <xf numFmtId="0" fontId="85" fillId="0" borderId="0" xfId="68" applyFont="1"/>
    <xf numFmtId="0" fontId="85" fillId="0" borderId="0" xfId="68" applyFont="1" applyAlignment="1"/>
    <xf numFmtId="0" fontId="23" fillId="0" borderId="0" xfId="68" applyFont="1" applyAlignment="1">
      <alignment wrapText="1"/>
    </xf>
    <xf numFmtId="3" fontId="35" fillId="0" borderId="20" xfId="0" applyNumberFormat="1" applyFont="1" applyBorder="1" applyAlignment="1">
      <alignment vertical="center"/>
    </xf>
    <xf numFmtId="3" fontId="34" fillId="0" borderId="0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3" fontId="30" fillId="0" borderId="20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vertical="center" wrapText="1"/>
    </xf>
    <xf numFmtId="3" fontId="30" fillId="0" borderId="62" xfId="0" applyNumberFormat="1" applyFont="1" applyBorder="1" applyAlignment="1">
      <alignment vertical="center"/>
    </xf>
    <xf numFmtId="3" fontId="30" fillId="0" borderId="25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3" fontId="35" fillId="0" borderId="100" xfId="0" applyNumberFormat="1" applyFont="1" applyBorder="1" applyAlignment="1">
      <alignment vertical="center"/>
    </xf>
    <xf numFmtId="3" fontId="49" fillId="0" borderId="20" xfId="0" applyNumberFormat="1" applyFont="1" applyFill="1" applyBorder="1"/>
    <xf numFmtId="3" fontId="50" fillId="0" borderId="20" xfId="0" applyNumberFormat="1" applyFont="1" applyFill="1" applyBorder="1"/>
    <xf numFmtId="0" fontId="35" fillId="0" borderId="0" xfId="0" applyFont="1" applyAlignment="1">
      <alignment horizontal="center" vertical="center" wrapText="1"/>
    </xf>
    <xf numFmtId="3" fontId="35" fillId="0" borderId="0" xfId="0" applyNumberFormat="1" applyFont="1" applyAlignment="1">
      <alignment horizontal="right" vertical="center" wrapText="1"/>
    </xf>
    <xf numFmtId="3" fontId="35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/>
    </xf>
    <xf numFmtId="3" fontId="34" fillId="0" borderId="0" xfId="0" applyNumberFormat="1" applyFont="1" applyBorder="1" applyAlignment="1"/>
    <xf numFmtId="0" fontId="52" fillId="0" borderId="0" xfId="0" applyFont="1" applyBorder="1" applyAlignment="1"/>
    <xf numFmtId="0" fontId="56" fillId="0" borderId="0" xfId="0" applyFont="1" applyBorder="1" applyAlignment="1"/>
    <xf numFmtId="0" fontId="28" fillId="0" borderId="0" xfId="0" applyFont="1" applyBorder="1" applyAlignment="1"/>
    <xf numFmtId="3" fontId="35" fillId="0" borderId="24" xfId="0" applyNumberFormat="1" applyFont="1" applyBorder="1" applyAlignment="1">
      <alignment horizontal="left" vertical="center" wrapText="1"/>
    </xf>
    <xf numFmtId="3" fontId="30" fillId="0" borderId="24" xfId="0" applyNumberFormat="1" applyFont="1" applyBorder="1" applyAlignment="1">
      <alignment horizontal="left" vertical="center" wrapText="1"/>
    </xf>
    <xf numFmtId="3" fontId="30" fillId="0" borderId="101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left" vertical="center" wrapText="1"/>
    </xf>
    <xf numFmtId="3" fontId="30" fillId="0" borderId="25" xfId="0" applyNumberFormat="1" applyFont="1" applyBorder="1" applyAlignment="1">
      <alignment horizontal="right" vertical="center" wrapText="1"/>
    </xf>
    <xf numFmtId="0" fontId="35" fillId="0" borderId="101" xfId="0" applyFont="1" applyFill="1" applyBorder="1" applyAlignment="1">
      <alignment horizontal="center" vertical="center" wrapText="1"/>
    </xf>
    <xf numFmtId="0" fontId="35" fillId="0" borderId="30" xfId="0" applyFont="1" applyFill="1" applyBorder="1" applyAlignment="1">
      <alignment horizontal="center" vertical="center" wrapText="1"/>
    </xf>
    <xf numFmtId="0" fontId="35" fillId="0" borderId="30" xfId="0" applyFont="1" applyBorder="1" applyAlignment="1">
      <alignment horizontal="center" vertical="center" wrapText="1"/>
    </xf>
    <xf numFmtId="0" fontId="35" fillId="0" borderId="62" xfId="0" applyFont="1" applyBorder="1" applyAlignment="1">
      <alignment horizontal="center" vertical="center" wrapText="1"/>
    </xf>
    <xf numFmtId="3" fontId="35" fillId="0" borderId="87" xfId="0" applyNumberFormat="1" applyFont="1" applyBorder="1" applyAlignment="1">
      <alignment horizontal="center" vertical="center" wrapText="1"/>
    </xf>
    <xf numFmtId="3" fontId="30" fillId="0" borderId="87" xfId="0" applyNumberFormat="1" applyFont="1" applyBorder="1" applyAlignment="1">
      <alignment horizontal="center" vertical="center" wrapText="1"/>
    </xf>
    <xf numFmtId="3" fontId="30" fillId="0" borderId="88" xfId="0" applyNumberFormat="1" applyFont="1" applyBorder="1" applyAlignment="1">
      <alignment horizontal="center" vertical="center" wrapText="1"/>
    </xf>
    <xf numFmtId="3" fontId="30" fillId="0" borderId="38" xfId="0" applyNumberFormat="1" applyFont="1" applyBorder="1" applyAlignment="1">
      <alignment horizontal="left" vertical="center" wrapText="1"/>
    </xf>
    <xf numFmtId="3" fontId="30" fillId="0" borderId="37" xfId="0" applyNumberFormat="1" applyFont="1" applyBorder="1" applyAlignment="1">
      <alignment horizontal="right" vertical="center" wrapText="1"/>
    </xf>
    <xf numFmtId="3" fontId="35" fillId="0" borderId="37" xfId="0" applyNumberFormat="1" applyFont="1" applyBorder="1" applyAlignment="1">
      <alignment horizontal="right" vertical="center" wrapText="1"/>
    </xf>
    <xf numFmtId="3" fontId="35" fillId="0" borderId="37" xfId="0" applyNumberFormat="1" applyFont="1" applyBorder="1" applyAlignment="1">
      <alignment vertical="center"/>
    </xf>
    <xf numFmtId="0" fontId="30" fillId="0" borderId="67" xfId="0" applyFont="1" applyBorder="1" applyAlignment="1">
      <alignment horizontal="center" vertical="center" wrapText="1"/>
    </xf>
    <xf numFmtId="3" fontId="30" fillId="0" borderId="112" xfId="0" applyNumberFormat="1" applyFont="1" applyBorder="1" applyAlignment="1">
      <alignment vertical="center"/>
    </xf>
    <xf numFmtId="3" fontId="30" fillId="0" borderId="112" xfId="0" applyNumberFormat="1" applyFont="1" applyBorder="1" applyAlignment="1">
      <alignment horizontal="right" vertical="center" wrapText="1"/>
    </xf>
    <xf numFmtId="3" fontId="30" fillId="0" borderId="67" xfId="0" applyNumberFormat="1" applyFont="1" applyBorder="1" applyAlignment="1">
      <alignment horizontal="right" vertical="center" wrapText="1"/>
    </xf>
    <xf numFmtId="3" fontId="30" fillId="0" borderId="79" xfId="0" applyNumberFormat="1" applyFont="1" applyBorder="1" applyAlignment="1">
      <alignment horizontal="right" vertical="center" wrapText="1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9" fontId="35" fillId="0" borderId="59" xfId="0" applyNumberFormat="1" applyFont="1" applyBorder="1" applyAlignment="1">
      <alignment vertical="center"/>
    </xf>
    <xf numFmtId="0" fontId="35" fillId="0" borderId="59" xfId="0" applyFont="1" applyBorder="1" applyAlignment="1">
      <alignment horizontal="left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left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left" vertical="center" wrapText="1"/>
    </xf>
    <xf numFmtId="3" fontId="35" fillId="0" borderId="54" xfId="0" applyNumberFormat="1" applyFont="1" applyBorder="1" applyAlignment="1">
      <alignment vertical="center"/>
    </xf>
    <xf numFmtId="3" fontId="30" fillId="0" borderId="100" xfId="0" applyNumberFormat="1" applyFont="1" applyBorder="1" applyAlignment="1">
      <alignment vertical="center"/>
    </xf>
    <xf numFmtId="3" fontId="30" fillId="0" borderId="54" xfId="0" applyNumberFormat="1" applyFont="1" applyBorder="1" applyAlignment="1">
      <alignment vertical="center"/>
    </xf>
    <xf numFmtId="3" fontId="30" fillId="0" borderId="59" xfId="0" applyNumberFormat="1" applyFont="1" applyBorder="1" applyAlignment="1">
      <alignment vertical="center"/>
    </xf>
    <xf numFmtId="0" fontId="105" fillId="0" borderId="0" xfId="0" applyFont="1" applyFill="1" applyAlignment="1">
      <alignment vertical="center"/>
    </xf>
    <xf numFmtId="3" fontId="28" fillId="0" borderId="0" xfId="0" applyNumberFormat="1" applyFont="1" applyAlignment="1">
      <alignment vertical="center"/>
    </xf>
    <xf numFmtId="3" fontId="35" fillId="0" borderId="24" xfId="0" applyNumberFormat="1" applyFont="1" applyBorder="1" applyAlignment="1">
      <alignment horizontal="right" vertical="center" wrapText="1"/>
    </xf>
    <xf numFmtId="3" fontId="30" fillId="0" borderId="24" xfId="0" applyNumberFormat="1" applyFont="1" applyBorder="1" applyAlignment="1">
      <alignment horizontal="right" vertical="center" wrapText="1"/>
    </xf>
    <xf numFmtId="3" fontId="35" fillId="0" borderId="24" xfId="0" applyNumberFormat="1" applyFont="1" applyBorder="1" applyAlignment="1">
      <alignment vertical="center"/>
    </xf>
    <xf numFmtId="3" fontId="30" fillId="0" borderId="24" xfId="0" applyNumberFormat="1" applyFont="1" applyBorder="1" applyAlignment="1">
      <alignment vertical="center"/>
    </xf>
    <xf numFmtId="0" fontId="35" fillId="0" borderId="100" xfId="0" applyFont="1" applyBorder="1" applyAlignment="1">
      <alignment horizontal="center" vertical="center" wrapText="1"/>
    </xf>
    <xf numFmtId="0" fontId="30" fillId="0" borderId="100" xfId="0" applyFont="1" applyBorder="1" applyAlignment="1">
      <alignment horizontal="center" vertical="center" wrapText="1"/>
    </xf>
    <xf numFmtId="3" fontId="35" fillId="0" borderId="112" xfId="0" applyNumberFormat="1" applyFont="1" applyBorder="1" applyAlignment="1">
      <alignment vertical="center"/>
    </xf>
    <xf numFmtId="3" fontId="30" fillId="0" borderId="30" xfId="0" applyNumberFormat="1" applyFont="1" applyBorder="1" applyAlignment="1">
      <alignment horizontal="right" vertical="center" wrapText="1"/>
    </xf>
    <xf numFmtId="3" fontId="30" fillId="0" borderId="67" xfId="0" applyNumberFormat="1" applyFont="1" applyBorder="1" applyAlignment="1">
      <alignment vertical="center"/>
    </xf>
    <xf numFmtId="0" fontId="35" fillId="0" borderId="45" xfId="0" applyFont="1" applyFill="1" applyBorder="1" applyAlignment="1">
      <alignment horizontal="center" vertical="center" wrapText="1"/>
    </xf>
    <xf numFmtId="0" fontId="35" fillId="0" borderId="61" xfId="0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35" fillId="0" borderId="62" xfId="0" applyFont="1" applyFill="1" applyBorder="1" applyAlignment="1">
      <alignment horizontal="center" vertical="center" wrapText="1"/>
    </xf>
    <xf numFmtId="0" fontId="35" fillId="0" borderId="67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25" fillId="0" borderId="0" xfId="0" applyFont="1" applyFill="1" applyAlignment="1">
      <alignment vertical="center"/>
    </xf>
    <xf numFmtId="0" fontId="25" fillId="0" borderId="0" xfId="0" applyFont="1" applyBorder="1" applyAlignment="1">
      <alignment vertical="center"/>
    </xf>
    <xf numFmtId="0" fontId="124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5" fillId="0" borderId="22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horizontal="center"/>
    </xf>
    <xf numFmtId="0" fontId="30" fillId="0" borderId="22" xfId="0" applyFont="1" applyBorder="1" applyAlignment="1">
      <alignment horizontal="center" wrapText="1"/>
    </xf>
    <xf numFmtId="0" fontId="36" fillId="0" borderId="0" xfId="0" applyFont="1" applyBorder="1" applyAlignment="1"/>
    <xf numFmtId="0" fontId="30" fillId="0" borderId="0" xfId="0" applyFont="1" applyAlignment="1"/>
    <xf numFmtId="0" fontId="30" fillId="0" borderId="0" xfId="72" applyFont="1" applyAlignment="1"/>
    <xf numFmtId="0" fontId="30" fillId="0" borderId="0" xfId="72" applyFont="1" applyAlignment="1">
      <alignment horizontal="center" vertical="center"/>
    </xf>
    <xf numFmtId="0" fontId="35" fillId="0" borderId="0" xfId="72" applyFont="1" applyAlignment="1">
      <alignment horizontal="center" vertical="center"/>
    </xf>
    <xf numFmtId="0" fontId="30" fillId="0" borderId="22" xfId="72" applyFont="1" applyBorder="1" applyAlignment="1">
      <alignment horizontal="center" vertical="center"/>
    </xf>
    <xf numFmtId="0" fontId="30" fillId="0" borderId="22" xfId="72" applyFont="1" applyFill="1" applyBorder="1" applyAlignment="1">
      <alignment horizontal="center" vertical="center"/>
    </xf>
    <xf numFmtId="0" fontId="35" fillId="0" borderId="0" xfId="72" applyFont="1" applyFill="1" applyBorder="1" applyAlignment="1">
      <alignment horizontal="center" vertical="center"/>
    </xf>
    <xf numFmtId="0" fontId="35" fillId="0" borderId="0" xfId="0" applyFont="1" applyFill="1" applyAlignment="1">
      <alignment vertical="center"/>
    </xf>
    <xf numFmtId="3" fontId="35" fillId="0" borderId="0" xfId="0" applyNumberFormat="1" applyFont="1" applyFill="1" applyAlignment="1">
      <alignment vertical="center"/>
    </xf>
    <xf numFmtId="14" fontId="35" fillId="0" borderId="0" xfId="0" applyNumberFormat="1" applyFont="1" applyAlignment="1">
      <alignment horizontal="center" vertical="center"/>
    </xf>
    <xf numFmtId="14" fontId="35" fillId="0" borderId="0" xfId="0" applyNumberFormat="1" applyFont="1" applyAlignment="1">
      <alignment horizontal="center" vertical="center" wrapText="1"/>
    </xf>
    <xf numFmtId="3" fontId="30" fillId="0" borderId="0" xfId="0" applyNumberFormat="1" applyFont="1" applyFill="1" applyAlignment="1">
      <alignment vertical="center"/>
    </xf>
    <xf numFmtId="0" fontId="30" fillId="0" borderId="0" xfId="0" applyFont="1" applyFill="1" applyAlignment="1">
      <alignment horizontal="center"/>
    </xf>
    <xf numFmtId="3" fontId="35" fillId="0" borderId="0" xfId="0" applyNumberFormat="1" applyFont="1" applyAlignment="1"/>
    <xf numFmtId="0" fontId="35" fillId="0" borderId="0" xfId="0" applyFont="1" applyFill="1" applyAlignment="1"/>
    <xf numFmtId="0" fontId="35" fillId="0" borderId="20" xfId="0" applyFont="1" applyFill="1" applyBorder="1" applyAlignment="1">
      <alignment horizontal="center"/>
    </xf>
    <xf numFmtId="0" fontId="35" fillId="0" borderId="24" xfId="0" applyFont="1" applyFill="1" applyBorder="1" applyAlignment="1">
      <alignment horizontal="left" wrapText="1"/>
    </xf>
    <xf numFmtId="49" fontId="35" fillId="0" borderId="0" xfId="0" applyNumberFormat="1" applyFont="1" applyFill="1" applyBorder="1" applyAlignment="1">
      <alignment horizontal="left" wrapText="1"/>
    </xf>
    <xf numFmtId="3" fontId="35" fillId="0" borderId="24" xfId="0" applyNumberFormat="1" applyFont="1" applyBorder="1" applyAlignment="1"/>
    <xf numFmtId="3" fontId="35" fillId="0" borderId="24" xfId="0" applyNumberFormat="1" applyFont="1" applyFill="1" applyBorder="1" applyAlignment="1"/>
    <xf numFmtId="0" fontId="125" fillId="0" borderId="24" xfId="0" applyFont="1" applyFill="1" applyBorder="1" applyAlignment="1">
      <alignment horizontal="left" wrapText="1"/>
    </xf>
    <xf numFmtId="4" fontId="35" fillId="0" borderId="0" xfId="0" applyNumberFormat="1" applyFont="1" applyBorder="1" applyAlignment="1">
      <alignment horizontal="left" wrapText="1" shrinkToFit="1"/>
    </xf>
    <xf numFmtId="0" fontId="35" fillId="0" borderId="0" xfId="0" applyFont="1" applyAlignment="1">
      <alignment horizontal="left"/>
    </xf>
    <xf numFmtId="0" fontId="123" fillId="0" borderId="41" xfId="0" applyFont="1" applyFill="1" applyBorder="1" applyAlignment="1">
      <alignment horizontal="center" wrapText="1"/>
    </xf>
    <xf numFmtId="0" fontId="30" fillId="0" borderId="77" xfId="0" applyFont="1" applyBorder="1" applyAlignment="1">
      <alignment horizontal="left"/>
    </xf>
    <xf numFmtId="4" fontId="35" fillId="0" borderId="77" xfId="0" applyNumberFormat="1" applyFont="1" applyBorder="1" applyAlignment="1">
      <alignment horizontal="left"/>
    </xf>
    <xf numFmtId="3" fontId="30" fillId="0" borderId="80" xfId="0" applyNumberFormat="1" applyFont="1" applyBorder="1" applyAlignment="1"/>
    <xf numFmtId="0" fontId="30" fillId="0" borderId="23" xfId="0" applyFont="1" applyBorder="1" applyAlignment="1">
      <alignment horizontal="center" wrapText="1"/>
    </xf>
    <xf numFmtId="4" fontId="30" fillId="0" borderId="22" xfId="0" applyNumberFormat="1" applyFont="1" applyBorder="1" applyAlignment="1">
      <alignment horizontal="center" wrapText="1"/>
    </xf>
    <xf numFmtId="3" fontId="30" fillId="0" borderId="22" xfId="0" applyNumberFormat="1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3" fontId="35" fillId="0" borderId="24" xfId="0" applyNumberFormat="1" applyFont="1" applyFill="1" applyBorder="1" applyAlignment="1">
      <alignment horizontal="right"/>
    </xf>
    <xf numFmtId="0" fontId="30" fillId="0" borderId="41" xfId="0" applyFont="1" applyBorder="1" applyAlignment="1">
      <alignment horizontal="center"/>
    </xf>
    <xf numFmtId="0" fontId="126" fillId="0" borderId="41" xfId="0" applyFont="1" applyBorder="1" applyAlignment="1">
      <alignment horizontal="center"/>
    </xf>
    <xf numFmtId="4" fontId="35" fillId="0" borderId="0" xfId="0" applyNumberFormat="1" applyFont="1" applyAlignment="1">
      <alignment horizontal="left"/>
    </xf>
    <xf numFmtId="0" fontId="92" fillId="0" borderId="0" xfId="0" applyFont="1" applyAlignment="1"/>
    <xf numFmtId="0" fontId="23" fillId="0" borderId="23" xfId="77" applyFont="1" applyBorder="1" applyAlignment="1">
      <alignment horizontal="center"/>
    </xf>
    <xf numFmtId="0" fontId="23" fillId="0" borderId="24" xfId="77" applyFont="1" applyBorder="1" applyAlignment="1">
      <alignment horizontal="center"/>
    </xf>
    <xf numFmtId="0" fontId="23" fillId="0" borderId="101" xfId="77" applyFont="1" applyBorder="1" applyAlignment="1">
      <alignment horizontal="center"/>
    </xf>
    <xf numFmtId="0" fontId="28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30" fillId="0" borderId="74" xfId="0" applyFont="1" applyBorder="1" applyAlignment="1">
      <alignment vertical="center"/>
    </xf>
    <xf numFmtId="0" fontId="30" fillId="0" borderId="74" xfId="0" applyFont="1" applyBorder="1" applyAlignment="1">
      <alignment horizontal="left" vertical="center"/>
    </xf>
    <xf numFmtId="3" fontId="30" fillId="0" borderId="74" xfId="0" applyNumberFormat="1" applyFont="1" applyBorder="1" applyAlignment="1">
      <alignment vertical="center"/>
    </xf>
    <xf numFmtId="0" fontId="30" fillId="0" borderId="101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30" fillId="0" borderId="55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35" fillId="0" borderId="114" xfId="0" applyFont="1" applyBorder="1" applyAlignment="1">
      <alignment vertical="center"/>
    </xf>
    <xf numFmtId="0" fontId="35" fillId="0" borderId="52" xfId="0" applyFont="1" applyBorder="1" applyAlignment="1">
      <alignment vertical="center"/>
    </xf>
    <xf numFmtId="0" fontId="35" fillId="0" borderId="52" xfId="0" applyFont="1" applyBorder="1" applyAlignment="1">
      <alignment horizontal="left" vertical="center"/>
    </xf>
    <xf numFmtId="3" fontId="35" fillId="0" borderId="52" xfId="0" applyNumberFormat="1" applyFont="1" applyBorder="1" applyAlignment="1">
      <alignment vertical="center"/>
    </xf>
    <xf numFmtId="3" fontId="35" fillId="0" borderId="53" xfId="0" applyNumberFormat="1" applyFont="1" applyBorder="1" applyAlignment="1">
      <alignment vertical="center"/>
    </xf>
    <xf numFmtId="0" fontId="35" fillId="0" borderId="100" xfId="0" applyFont="1" applyBorder="1" applyAlignment="1">
      <alignment vertical="center"/>
    </xf>
    <xf numFmtId="0" fontId="30" fillId="0" borderId="118" xfId="0" applyFont="1" applyBorder="1" applyAlignment="1">
      <alignment vertical="center"/>
    </xf>
    <xf numFmtId="3" fontId="30" fillId="0" borderId="119" xfId="0" applyNumberFormat="1" applyFont="1" applyBorder="1" applyAlignment="1">
      <alignment vertical="center"/>
    </xf>
    <xf numFmtId="0" fontId="35" fillId="0" borderId="100" xfId="0" applyFont="1" applyBorder="1" applyAlignment="1">
      <alignment vertical="center" wrapText="1"/>
    </xf>
    <xf numFmtId="0" fontId="30" fillId="0" borderId="118" xfId="0" applyFont="1" applyBorder="1" applyAlignment="1">
      <alignment vertical="center" wrapText="1"/>
    </xf>
    <xf numFmtId="0" fontId="30" fillId="0" borderId="116" xfId="0" applyFont="1" applyBorder="1" applyAlignment="1">
      <alignment vertical="center" wrapText="1"/>
    </xf>
    <xf numFmtId="0" fontId="30" fillId="0" borderId="37" xfId="0" applyFont="1" applyBorder="1" applyAlignment="1">
      <alignment vertical="center"/>
    </xf>
    <xf numFmtId="0" fontId="30" fillId="0" borderId="37" xfId="0" applyFont="1" applyBorder="1" applyAlignment="1">
      <alignment horizontal="left" vertical="center"/>
    </xf>
    <xf numFmtId="3" fontId="30" fillId="0" borderId="37" xfId="0" applyNumberFormat="1" applyFont="1" applyBorder="1" applyAlignment="1">
      <alignment vertical="center"/>
    </xf>
    <xf numFmtId="3" fontId="30" fillId="0" borderId="117" xfId="0" applyNumberFormat="1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8" fillId="0" borderId="0" xfId="0" applyFont="1" applyAlignment="1">
      <alignment horizontal="left" vertical="center"/>
    </xf>
    <xf numFmtId="0" fontId="52" fillId="0" borderId="0" xfId="0" applyFont="1" applyFill="1" applyAlignment="1">
      <alignment vertical="center"/>
    </xf>
    <xf numFmtId="3" fontId="48" fillId="0" borderId="0" xfId="0" applyNumberFormat="1" applyFont="1" applyAlignment="1">
      <alignment vertical="center"/>
    </xf>
    <xf numFmtId="0" fontId="49" fillId="0" borderId="0" xfId="0" applyFont="1" applyAlignment="1">
      <alignment horizontal="right" vertical="center"/>
    </xf>
    <xf numFmtId="0" fontId="50" fillId="0" borderId="101" xfId="0" applyFont="1" applyBorder="1" applyAlignment="1">
      <alignment horizontal="center" vertical="center" wrapText="1"/>
    </xf>
    <xf numFmtId="0" fontId="50" fillId="0" borderId="30" xfId="0" applyFont="1" applyBorder="1" applyAlignment="1">
      <alignment horizontal="center" vertical="center" wrapText="1"/>
    </xf>
    <xf numFmtId="0" fontId="50" fillId="0" borderId="55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3" fontId="49" fillId="0" borderId="0" xfId="0" applyNumberFormat="1" applyFont="1" applyAlignment="1">
      <alignment vertical="center"/>
    </xf>
    <xf numFmtId="0" fontId="43" fillId="0" borderId="0" xfId="73" applyFont="1" applyAlignment="1">
      <alignment horizontal="right"/>
    </xf>
    <xf numFmtId="0" fontId="44" fillId="0" borderId="0" xfId="73" applyFont="1" applyAlignment="1">
      <alignment horizontal="center"/>
    </xf>
    <xf numFmtId="0" fontId="35" fillId="0" borderId="0" xfId="0" applyFont="1" applyFill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vertical="center"/>
    </xf>
    <xf numFmtId="3" fontId="35" fillId="0" borderId="59" xfId="78" applyNumberFormat="1" applyFont="1" applyFill="1" applyBorder="1" applyAlignment="1">
      <alignment vertical="center"/>
    </xf>
    <xf numFmtId="0" fontId="23" fillId="0" borderId="0" xfId="77" applyFont="1" applyBorder="1" applyAlignment="1"/>
    <xf numFmtId="0" fontId="23" fillId="0" borderId="0" xfId="68" applyFont="1" applyBorder="1"/>
    <xf numFmtId="0" fontId="26" fillId="0" borderId="0" xfId="68" applyFont="1" applyBorder="1"/>
    <xf numFmtId="0" fontId="23" fillId="0" borderId="0" xfId="77" applyFont="1" applyBorder="1"/>
    <xf numFmtId="3" fontId="85" fillId="0" borderId="0" xfId="68" applyNumberFormat="1" applyFont="1" applyBorder="1" applyAlignment="1"/>
    <xf numFmtId="3" fontId="85" fillId="0" borderId="0" xfId="68" applyNumberFormat="1" applyFont="1" applyBorder="1"/>
    <xf numFmtId="0" fontId="30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3" fontId="92" fillId="0" borderId="59" xfId="0" applyNumberFormat="1" applyFont="1" applyBorder="1" applyAlignment="1">
      <alignment horizontal="right" vertical="center" wrapText="1"/>
    </xf>
    <xf numFmtId="3" fontId="92" fillId="0" borderId="20" xfId="0" applyNumberFormat="1" applyFont="1" applyBorder="1" applyAlignment="1">
      <alignment vertical="center"/>
    </xf>
    <xf numFmtId="3" fontId="92" fillId="0" borderId="59" xfId="0" applyNumberFormat="1" applyFont="1" applyBorder="1" applyAlignment="1">
      <alignment vertical="center"/>
    </xf>
    <xf numFmtId="3" fontId="92" fillId="0" borderId="100" xfId="0" applyNumberFormat="1" applyFont="1" applyBorder="1" applyAlignment="1">
      <alignment vertical="center"/>
    </xf>
    <xf numFmtId="3" fontId="92" fillId="0" borderId="54" xfId="0" applyNumberFormat="1" applyFont="1" applyBorder="1" applyAlignment="1">
      <alignment vertical="center"/>
    </xf>
    <xf numFmtId="9" fontId="92" fillId="0" borderId="59" xfId="0" applyNumberFormat="1" applyFont="1" applyBorder="1" applyAlignment="1">
      <alignment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4" xfId="0" applyFont="1" applyFill="1" applyBorder="1" applyAlignment="1">
      <alignment horizontal="left" vertical="center" wrapText="1"/>
    </xf>
    <xf numFmtId="49" fontId="35" fillId="0" borderId="0" xfId="0" applyNumberFormat="1" applyFont="1" applyFill="1" applyBorder="1" applyAlignment="1">
      <alignment horizontal="left" vertical="center" wrapText="1"/>
    </xf>
    <xf numFmtId="4" fontId="35" fillId="0" borderId="0" xfId="0" applyNumberFormat="1" applyFont="1" applyBorder="1" applyAlignment="1">
      <alignment horizontal="left" vertical="center" wrapText="1"/>
    </xf>
    <xf numFmtId="0" fontId="23" fillId="0" borderId="24" xfId="77" applyFont="1" applyBorder="1" applyAlignment="1">
      <alignment horizontal="center" vertical="center"/>
    </xf>
    <xf numFmtId="0" fontId="23" fillId="0" borderId="0" xfId="68" applyFont="1" applyBorder="1" applyAlignment="1">
      <alignment vertical="center"/>
    </xf>
    <xf numFmtId="0" fontId="23" fillId="0" borderId="0" xfId="68" applyFont="1" applyAlignment="1">
      <alignment vertical="center"/>
    </xf>
    <xf numFmtId="0" fontId="129" fillId="0" borderId="0" xfId="0" applyFont="1" applyFill="1" applyBorder="1"/>
    <xf numFmtId="0" fontId="35" fillId="0" borderId="0" xfId="0" applyFont="1" applyFill="1" applyBorder="1"/>
    <xf numFmtId="0" fontId="130" fillId="0" borderId="0" xfId="0" applyFont="1" applyFill="1" applyBorder="1"/>
    <xf numFmtId="3" fontId="129" fillId="0" borderId="0" xfId="0" applyNumberFormat="1" applyFont="1" applyFill="1" applyBorder="1"/>
    <xf numFmtId="3" fontId="128" fillId="0" borderId="0" xfId="0" applyNumberFormat="1" applyFont="1" applyFill="1" applyBorder="1" applyAlignment="1">
      <alignment horizontal="right"/>
    </xf>
    <xf numFmtId="0" fontId="129" fillId="0" borderId="0" xfId="0" applyFont="1" applyFill="1" applyBorder="1" applyAlignment="1"/>
    <xf numFmtId="0" fontId="35" fillId="0" borderId="0" xfId="0" applyFont="1" applyFill="1" applyBorder="1" applyAlignment="1"/>
    <xf numFmtId="0" fontId="133" fillId="0" borderId="123" xfId="0" applyFont="1" applyFill="1" applyBorder="1" applyAlignment="1">
      <alignment horizontal="center" vertical="center"/>
    </xf>
    <xf numFmtId="0" fontId="133" fillId="0" borderId="128" xfId="0" applyFont="1" applyFill="1" applyBorder="1" applyAlignment="1">
      <alignment horizontal="center" vertical="center"/>
    </xf>
    <xf numFmtId="3" fontId="133" fillId="0" borderId="130" xfId="0" applyNumberFormat="1" applyFont="1" applyFill="1" applyBorder="1" applyAlignment="1">
      <alignment horizontal="center" vertical="center"/>
    </xf>
    <xf numFmtId="0" fontId="133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129" fillId="0" borderId="131" xfId="0" applyFont="1" applyFill="1" applyBorder="1" applyAlignment="1">
      <alignment horizontal="center"/>
    </xf>
    <xf numFmtId="0" fontId="131" fillId="0" borderId="132" xfId="0" applyFont="1" applyFill="1" applyBorder="1"/>
    <xf numFmtId="3" fontId="133" fillId="0" borderId="132" xfId="0" applyNumberFormat="1" applyFont="1" applyFill="1" applyBorder="1"/>
    <xf numFmtId="3" fontId="131" fillId="0" borderId="131" xfId="0" applyNumberFormat="1" applyFont="1" applyFill="1" applyBorder="1"/>
    <xf numFmtId="0" fontId="129" fillId="0" borderId="20" xfId="0" applyFont="1" applyFill="1" applyBorder="1" applyAlignment="1">
      <alignment horizontal="center"/>
    </xf>
    <xf numFmtId="0" fontId="134" fillId="0" borderId="0" xfId="0" applyFont="1" applyFill="1" applyBorder="1"/>
    <xf numFmtId="3" fontId="35" fillId="0" borderId="0" xfId="0" applyNumberFormat="1" applyFont="1" applyFill="1" applyBorder="1"/>
    <xf numFmtId="3" fontId="60" fillId="0" borderId="20" xfId="0" applyNumberFormat="1" applyFont="1" applyFill="1" applyBorder="1"/>
    <xf numFmtId="0" fontId="135" fillId="0" borderId="0" xfId="0" applyFont="1" applyFill="1" applyBorder="1"/>
    <xf numFmtId="3" fontId="35" fillId="0" borderId="59" xfId="0" applyNumberFormat="1" applyFont="1" applyFill="1" applyBorder="1"/>
    <xf numFmtId="16" fontId="134" fillId="0" borderId="0" xfId="0" applyNumberFormat="1" applyFont="1" applyFill="1" applyBorder="1"/>
    <xf numFmtId="0" fontId="136" fillId="0" borderId="0" xfId="0" applyFont="1" applyFill="1" applyBorder="1"/>
    <xf numFmtId="3" fontId="35" fillId="0" borderId="0" xfId="74" applyNumberFormat="1" applyFont="1" applyFill="1" applyBorder="1"/>
    <xf numFmtId="0" fontId="129" fillId="0" borderId="20" xfId="0" applyFont="1" applyFill="1" applyBorder="1"/>
    <xf numFmtId="3" fontId="134" fillId="0" borderId="0" xfId="0" applyNumberFormat="1" applyFont="1" applyFill="1" applyBorder="1"/>
    <xf numFmtId="3" fontId="35" fillId="0" borderId="20" xfId="0" applyNumberFormat="1" applyFont="1" applyFill="1" applyBorder="1"/>
    <xf numFmtId="0" fontId="137" fillId="0" borderId="0" xfId="0" applyFont="1" applyFill="1" applyBorder="1"/>
    <xf numFmtId="0" fontId="54" fillId="0" borderId="0" xfId="0" applyFont="1" applyFill="1" applyBorder="1"/>
    <xf numFmtId="3" fontId="36" fillId="0" borderId="20" xfId="0" applyNumberFormat="1" applyFont="1" applyFill="1" applyBorder="1"/>
    <xf numFmtId="3" fontId="36" fillId="0" borderId="59" xfId="0" applyNumberFormat="1" applyFont="1" applyFill="1" applyBorder="1"/>
    <xf numFmtId="0" fontId="137" fillId="0" borderId="20" xfId="0" applyFont="1" applyFill="1" applyBorder="1"/>
    <xf numFmtId="0" fontId="128" fillId="0" borderId="0" xfId="0" applyFont="1" applyFill="1" applyBorder="1"/>
    <xf numFmtId="3" fontId="36" fillId="0" borderId="0" xfId="74" applyNumberFormat="1" applyFont="1" applyFill="1" applyBorder="1"/>
    <xf numFmtId="0" fontId="133" fillId="0" borderId="0" xfId="0" applyFont="1" applyFill="1" applyBorder="1"/>
    <xf numFmtId="0" fontId="30" fillId="0" borderId="0" xfId="0" applyFont="1" applyFill="1" applyBorder="1"/>
    <xf numFmtId="3" fontId="36" fillId="0" borderId="0" xfId="0" applyNumberFormat="1" applyFont="1" applyFill="1" applyBorder="1"/>
    <xf numFmtId="3" fontId="100" fillId="0" borderId="20" xfId="0" applyNumberFormat="1" applyFont="1" applyFill="1" applyBorder="1"/>
    <xf numFmtId="3" fontId="30" fillId="0" borderId="0" xfId="0" applyNumberFormat="1" applyFont="1" applyFill="1" applyBorder="1"/>
    <xf numFmtId="3" fontId="30" fillId="0" borderId="20" xfId="0" applyNumberFormat="1" applyFont="1" applyFill="1" applyBorder="1"/>
    <xf numFmtId="3" fontId="30" fillId="0" borderId="59" xfId="0" applyNumberFormat="1" applyFont="1" applyFill="1" applyBorder="1"/>
    <xf numFmtId="3" fontId="30" fillId="0" borderId="70" xfId="0" applyNumberFormat="1" applyFont="1" applyFill="1" applyBorder="1"/>
    <xf numFmtId="3" fontId="131" fillId="0" borderId="0" xfId="0" applyNumberFormat="1" applyFont="1" applyFill="1" applyBorder="1"/>
    <xf numFmtId="3" fontId="134" fillId="0" borderId="0" xfId="0" applyNumberFormat="1" applyFont="1" applyFill="1" applyBorder="1" applyAlignment="1">
      <alignment wrapText="1"/>
    </xf>
    <xf numFmtId="3" fontId="49" fillId="0" borderId="20" xfId="0" applyNumberFormat="1" applyFont="1" applyFill="1" applyBorder="1" applyAlignment="1">
      <alignment wrapText="1"/>
    </xf>
    <xf numFmtId="0" fontId="30" fillId="0" borderId="59" xfId="0" applyFont="1" applyFill="1" applyBorder="1"/>
    <xf numFmtId="0" fontId="129" fillId="0" borderId="20" xfId="0" applyFont="1" applyFill="1" applyBorder="1" applyAlignment="1">
      <alignment horizontal="center" vertical="center"/>
    </xf>
    <xf numFmtId="0" fontId="129" fillId="0" borderId="0" xfId="0" applyFont="1" applyFill="1" applyBorder="1" applyAlignment="1">
      <alignment vertical="center" wrapText="1"/>
    </xf>
    <xf numFmtId="3" fontId="35" fillId="0" borderId="0" xfId="0" applyNumberFormat="1" applyFont="1" applyFill="1" applyBorder="1" applyAlignment="1">
      <alignment vertical="center"/>
    </xf>
    <xf numFmtId="0" fontId="35" fillId="0" borderId="20" xfId="0" applyFont="1" applyFill="1" applyBorder="1"/>
    <xf numFmtId="0" fontId="133" fillId="0" borderId="20" xfId="0" applyFont="1" applyFill="1" applyBorder="1"/>
    <xf numFmtId="3" fontId="49" fillId="0" borderId="0" xfId="0" applyNumberFormat="1" applyFont="1" applyFill="1" applyBorder="1" applyAlignment="1">
      <alignment wrapText="1"/>
    </xf>
    <xf numFmtId="3" fontId="135" fillId="0" borderId="0" xfId="0" applyNumberFormat="1" applyFont="1" applyFill="1" applyBorder="1" applyAlignment="1">
      <alignment wrapText="1"/>
    </xf>
    <xf numFmtId="3" fontId="135" fillId="0" borderId="0" xfId="0" applyNumberFormat="1" applyFont="1" applyFill="1" applyBorder="1"/>
    <xf numFmtId="0" fontId="129" fillId="0" borderId="45" xfId="0" applyFont="1" applyFill="1" applyBorder="1" applyAlignment="1">
      <alignment horizontal="center"/>
    </xf>
    <xf numFmtId="0" fontId="133" fillId="0" borderId="30" xfId="0" applyFont="1" applyFill="1" applyBorder="1"/>
    <xf numFmtId="3" fontId="30" fillId="0" borderId="134" xfId="0" applyNumberFormat="1" applyFont="1" applyFill="1" applyBorder="1"/>
    <xf numFmtId="0" fontId="133" fillId="0" borderId="25" xfId="0" applyFont="1" applyFill="1" applyBorder="1"/>
    <xf numFmtId="3" fontId="133" fillId="0" borderId="0" xfId="0" applyNumberFormat="1" applyFont="1" applyFill="1" applyBorder="1"/>
    <xf numFmtId="3" fontId="138" fillId="0" borderId="0" xfId="0" applyNumberFormat="1" applyFont="1" applyFill="1" applyBorder="1"/>
    <xf numFmtId="3" fontId="133" fillId="0" borderId="127" xfId="0" applyNumberFormat="1" applyFont="1" applyFill="1" applyBorder="1" applyAlignment="1">
      <alignment horizontal="center" vertical="center"/>
    </xf>
    <xf numFmtId="0" fontId="30" fillId="0" borderId="139" xfId="0" applyFont="1" applyFill="1" applyBorder="1" applyAlignment="1">
      <alignment horizontal="center" vertical="center"/>
    </xf>
    <xf numFmtId="3" fontId="30" fillId="0" borderId="130" xfId="0" applyNumberFormat="1" applyFont="1" applyFill="1" applyBorder="1" applyAlignment="1">
      <alignment horizontal="center" vertical="center"/>
    </xf>
    <xf numFmtId="0" fontId="35" fillId="0" borderId="131" xfId="0" applyFont="1" applyFill="1" applyBorder="1" applyAlignment="1">
      <alignment horizontal="center"/>
    </xf>
    <xf numFmtId="0" fontId="50" fillId="0" borderId="71" xfId="0" applyFont="1" applyFill="1" applyBorder="1"/>
    <xf numFmtId="3" fontId="49" fillId="0" borderId="0" xfId="74" applyNumberFormat="1" applyFont="1" applyFill="1" applyBorder="1"/>
    <xf numFmtId="0" fontId="100" fillId="0" borderId="0" xfId="0" applyFont="1" applyFill="1" applyBorder="1"/>
    <xf numFmtId="0" fontId="36" fillId="0" borderId="0" xfId="0" applyFont="1" applyFill="1" applyBorder="1"/>
    <xf numFmtId="3" fontId="100" fillId="0" borderId="0" xfId="74" applyNumberFormat="1" applyFont="1" applyFill="1" applyBorder="1"/>
    <xf numFmtId="3" fontId="101" fillId="0" borderId="0" xfId="0" applyNumberFormat="1" applyFont="1" applyFill="1" applyBorder="1"/>
    <xf numFmtId="0" fontId="49" fillId="0" borderId="0" xfId="0" applyFont="1" applyFill="1" applyBorder="1" applyAlignment="1">
      <alignment vertical="center" wrapText="1"/>
    </xf>
    <xf numFmtId="3" fontId="49" fillId="0" borderId="0" xfId="74" applyNumberFormat="1" applyFont="1" applyFill="1" applyBorder="1" applyAlignment="1">
      <alignment vertical="center"/>
    </xf>
    <xf numFmtId="0" fontId="50" fillId="0" borderId="0" xfId="0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35" fillId="0" borderId="45" xfId="0" applyFont="1" applyFill="1" applyBorder="1" applyAlignment="1">
      <alignment horizontal="center" vertical="center"/>
    </xf>
    <xf numFmtId="3" fontId="129" fillId="0" borderId="59" xfId="0" applyNumberFormat="1" applyFont="1" applyFill="1" applyBorder="1"/>
    <xf numFmtId="3" fontId="134" fillId="0" borderId="0" xfId="74" applyNumberFormat="1" applyFont="1" applyFill="1" applyBorder="1"/>
    <xf numFmtId="0" fontId="140" fillId="0" borderId="0" xfId="0" applyFont="1" applyFill="1" applyBorder="1"/>
    <xf numFmtId="3" fontId="128" fillId="0" borderId="0" xfId="0" applyNumberFormat="1" applyFont="1" applyFill="1" applyBorder="1"/>
    <xf numFmtId="3" fontId="128" fillId="0" borderId="59" xfId="0" applyNumberFormat="1" applyFont="1" applyFill="1" applyBorder="1"/>
    <xf numFmtId="0" fontId="134" fillId="0" borderId="0" xfId="0" applyFont="1" applyFill="1" applyBorder="1" applyAlignment="1">
      <alignment wrapText="1"/>
    </xf>
    <xf numFmtId="3" fontId="134" fillId="0" borderId="0" xfId="0" applyNumberFormat="1" applyFont="1" applyFill="1" applyBorder="1" applyAlignment="1"/>
    <xf numFmtId="0" fontId="129" fillId="0" borderId="101" xfId="0" applyFont="1" applyFill="1" applyBorder="1" applyAlignment="1">
      <alignment horizontal="center"/>
    </xf>
    <xf numFmtId="0" fontId="23" fillId="0" borderId="0" xfId="0" applyFont="1" applyFill="1" applyBorder="1"/>
    <xf numFmtId="0" fontId="142" fillId="0" borderId="0" xfId="0" applyFont="1" applyFill="1" applyBorder="1"/>
    <xf numFmtId="3" fontId="142" fillId="0" borderId="0" xfId="0" applyNumberFormat="1" applyFont="1" applyFill="1" applyBorder="1"/>
    <xf numFmtId="3" fontId="144" fillId="0" borderId="0" xfId="0" applyNumberFormat="1" applyFont="1" applyFill="1" applyBorder="1"/>
    <xf numFmtId="0" fontId="143" fillId="0" borderId="139" xfId="0" applyFont="1" applyFill="1" applyBorder="1" applyAlignment="1">
      <alignment horizontal="center" vertical="center"/>
    </xf>
    <xf numFmtId="0" fontId="143" fillId="0" borderId="139" xfId="0" applyFont="1" applyFill="1" applyBorder="1" applyAlignment="1">
      <alignment horizontal="center" vertical="center" wrapText="1"/>
    </xf>
    <xf numFmtId="3" fontId="145" fillId="0" borderId="144" xfId="0" applyNumberFormat="1" applyFont="1" applyFill="1" applyBorder="1" applyAlignment="1">
      <alignment horizontal="center" vertical="center" wrapText="1"/>
    </xf>
    <xf numFmtId="0" fontId="146" fillId="0" borderId="20" xfId="0" applyFont="1" applyFill="1" applyBorder="1"/>
    <xf numFmtId="0" fontId="143" fillId="0" borderId="0" xfId="0" applyFont="1" applyFill="1" applyBorder="1"/>
    <xf numFmtId="0" fontId="142" fillId="0" borderId="145" xfId="0" applyFont="1" applyFill="1" applyBorder="1"/>
    <xf numFmtId="0" fontId="23" fillId="0" borderId="20" xfId="0" applyFont="1" applyFill="1" applyBorder="1"/>
    <xf numFmtId="0" fontId="142" fillId="0" borderId="20" xfId="0" applyFont="1" applyFill="1" applyBorder="1" applyAlignment="1">
      <alignment vertical="center"/>
    </xf>
    <xf numFmtId="0" fontId="142" fillId="0" borderId="0" xfId="0" applyFont="1" applyFill="1" applyBorder="1" applyAlignment="1">
      <alignment vertical="center" wrapText="1"/>
    </xf>
    <xf numFmtId="3" fontId="23" fillId="0" borderId="24" xfId="0" applyNumberFormat="1" applyFont="1" applyFill="1" applyBorder="1" applyAlignment="1">
      <alignment vertical="center"/>
    </xf>
    <xf numFmtId="0" fontId="142" fillId="0" borderId="0" xfId="0" applyFont="1" applyFill="1" applyBorder="1" applyAlignment="1">
      <alignment vertical="center"/>
    </xf>
    <xf numFmtId="9" fontId="142" fillId="0" borderId="0" xfId="0" applyNumberFormat="1" applyFont="1" applyFill="1" applyBorder="1" applyAlignment="1">
      <alignment horizontal="left" vertical="center" wrapText="1"/>
    </xf>
    <xf numFmtId="0" fontId="143" fillId="0" borderId="20" xfId="0" applyFont="1" applyFill="1" applyBorder="1" applyAlignment="1">
      <alignment vertical="center"/>
    </xf>
    <xf numFmtId="9" fontId="142" fillId="0" borderId="0" xfId="0" applyNumberFormat="1" applyFont="1" applyFill="1" applyBorder="1" applyAlignment="1">
      <alignment horizontal="left" vertical="center"/>
    </xf>
    <xf numFmtId="3" fontId="26" fillId="0" borderId="24" xfId="0" applyNumberFormat="1" applyFont="1" applyFill="1" applyBorder="1" applyAlignment="1">
      <alignment vertical="center"/>
    </xf>
    <xf numFmtId="0" fontId="142" fillId="0" borderId="20" xfId="0" applyFont="1" applyFill="1" applyBorder="1"/>
    <xf numFmtId="9" fontId="142" fillId="0" borderId="0" xfId="0" applyNumberFormat="1" applyFont="1" applyFill="1" applyBorder="1" applyAlignment="1">
      <alignment horizontal="left"/>
    </xf>
    <xf numFmtId="3" fontId="23" fillId="0" borderId="24" xfId="0" applyNumberFormat="1" applyFont="1" applyFill="1" applyBorder="1"/>
    <xf numFmtId="0" fontId="85" fillId="0" borderId="0" xfId="0" applyFont="1" applyFill="1" applyBorder="1"/>
    <xf numFmtId="0" fontId="74" fillId="0" borderId="20" xfId="0" applyFont="1" applyFill="1" applyBorder="1"/>
    <xf numFmtId="10" fontId="23" fillId="0" borderId="0" xfId="0" applyNumberFormat="1" applyFont="1" applyFill="1" applyBorder="1" applyAlignment="1">
      <alignment horizontal="left"/>
    </xf>
    <xf numFmtId="3" fontId="26" fillId="0" borderId="24" xfId="0" applyNumberFormat="1" applyFont="1" applyFill="1" applyBorder="1"/>
    <xf numFmtId="0" fontId="143" fillId="0" borderId="20" xfId="0" applyFont="1" applyFill="1" applyBorder="1"/>
    <xf numFmtId="10" fontId="142" fillId="0" borderId="0" xfId="0" applyNumberFormat="1" applyFont="1" applyFill="1" applyBorder="1"/>
    <xf numFmtId="0" fontId="142" fillId="0" borderId="20" xfId="0" applyFont="1" applyFill="1" applyBorder="1" applyAlignment="1">
      <alignment vertical="top"/>
    </xf>
    <xf numFmtId="10" fontId="142" fillId="0" borderId="0" xfId="0" applyNumberFormat="1" applyFont="1" applyFill="1" applyBorder="1" applyAlignment="1">
      <alignment wrapText="1"/>
    </xf>
    <xf numFmtId="10" fontId="23" fillId="0" borderId="0" xfId="0" applyNumberFormat="1" applyFont="1" applyFill="1" applyBorder="1"/>
    <xf numFmtId="3" fontId="23" fillId="0" borderId="146" xfId="0" applyNumberFormat="1" applyFont="1" applyFill="1" applyBorder="1"/>
    <xf numFmtId="0" fontId="143" fillId="0" borderId="147" xfId="0" applyFont="1" applyFill="1" applyBorder="1"/>
    <xf numFmtId="0" fontId="142" fillId="0" borderId="140" xfId="0" applyFont="1" applyFill="1" applyBorder="1"/>
    <xf numFmtId="3" fontId="26" fillId="0" borderId="148" xfId="0" applyNumberFormat="1" applyFont="1" applyFill="1" applyBorder="1"/>
    <xf numFmtId="0" fontId="148" fillId="0" borderId="0" xfId="0" applyFont="1" applyFill="1" applyBorder="1"/>
    <xf numFmtId="0" fontId="135" fillId="0" borderId="0" xfId="0" applyFont="1" applyFill="1" applyBorder="1" applyAlignment="1">
      <alignment horizontal="right"/>
    </xf>
    <xf numFmtId="3" fontId="132" fillId="0" borderId="22" xfId="0" applyNumberFormat="1" applyFont="1" applyFill="1" applyBorder="1" applyAlignment="1">
      <alignment horizontal="center" vertical="center" wrapText="1"/>
    </xf>
    <xf numFmtId="0" fontId="149" fillId="0" borderId="71" xfId="0" applyFont="1" applyFill="1" applyBorder="1" applyAlignment="1">
      <alignment horizontal="left" vertical="center"/>
    </xf>
    <xf numFmtId="0" fontId="132" fillId="0" borderId="0" xfId="0" applyFont="1" applyFill="1" applyBorder="1" applyAlignment="1">
      <alignment horizontal="left" vertical="center"/>
    </xf>
    <xf numFmtId="0" fontId="132" fillId="0" borderId="25" xfId="0" applyFont="1" applyFill="1" applyBorder="1" applyAlignment="1">
      <alignment horizontal="left" vertical="center"/>
    </xf>
    <xf numFmtId="3" fontId="132" fillId="0" borderId="61" xfId="0" applyNumberFormat="1" applyFont="1" applyFill="1" applyBorder="1"/>
    <xf numFmtId="0" fontId="150" fillId="0" borderId="0" xfId="0" applyFont="1" applyFill="1" applyBorder="1"/>
    <xf numFmtId="0" fontId="147" fillId="0" borderId="0" xfId="0" applyFont="1" applyFill="1" applyBorder="1" applyAlignment="1">
      <alignment horizontal="left" vertical="center"/>
    </xf>
    <xf numFmtId="0" fontId="147" fillId="0" borderId="37" xfId="0" applyFont="1" applyFill="1" applyBorder="1" applyAlignment="1">
      <alignment horizontal="left" vertical="center"/>
    </xf>
    <xf numFmtId="0" fontId="132" fillId="0" borderId="37" xfId="0" applyFont="1" applyFill="1" applyBorder="1" applyAlignment="1">
      <alignment horizontal="left" vertical="center" wrapText="1"/>
    </xf>
    <xf numFmtId="0" fontId="150" fillId="0" borderId="0" xfId="0" applyFont="1" applyFill="1" applyBorder="1" applyAlignment="1">
      <alignment vertical="center"/>
    </xf>
    <xf numFmtId="3" fontId="62" fillId="0" borderId="61" xfId="0" applyNumberFormat="1" applyFont="1" applyFill="1" applyBorder="1"/>
    <xf numFmtId="0" fontId="135" fillId="0" borderId="0" xfId="0" applyFont="1" applyFill="1" applyBorder="1" applyAlignment="1">
      <alignment horizontal="left" vertical="center"/>
    </xf>
    <xf numFmtId="0" fontId="153" fillId="0" borderId="0" xfId="0" applyFont="1" applyFill="1" applyBorder="1"/>
    <xf numFmtId="3" fontId="62" fillId="0" borderId="59" xfId="0" applyNumberFormat="1" applyFont="1" applyFill="1" applyBorder="1"/>
    <xf numFmtId="0" fontId="60" fillId="0" borderId="0" xfId="0" applyFont="1" applyFill="1" applyBorder="1"/>
    <xf numFmtId="0" fontId="153" fillId="0" borderId="0" xfId="0" applyFont="1" applyFill="1" applyBorder="1" applyAlignment="1">
      <alignment horizontal="left" vertical="center"/>
    </xf>
    <xf numFmtId="0" fontId="60" fillId="0" borderId="0" xfId="0" applyFont="1" applyFill="1" applyBorder="1" applyAlignment="1">
      <alignment vertical="center"/>
    </xf>
    <xf numFmtId="0" fontId="60" fillId="0" borderId="0" xfId="0" applyFont="1" applyFill="1" applyBorder="1" applyAlignment="1">
      <alignment vertical="center" wrapText="1"/>
    </xf>
    <xf numFmtId="0" fontId="148" fillId="0" borderId="0" xfId="0" applyFont="1" applyFill="1" applyBorder="1" applyAlignment="1">
      <alignment vertical="center"/>
    </xf>
    <xf numFmtId="0" fontId="60" fillId="0" borderId="0" xfId="0" applyFont="1" applyFill="1" applyBorder="1" applyAlignment="1">
      <alignment wrapText="1"/>
    </xf>
    <xf numFmtId="0" fontId="132" fillId="0" borderId="25" xfId="0" applyFont="1" applyFill="1" applyBorder="1"/>
    <xf numFmtId="0" fontId="132" fillId="0" borderId="0" xfId="0" applyFont="1" applyFill="1" applyBorder="1"/>
    <xf numFmtId="0" fontId="149" fillId="0" borderId="0" xfId="0" applyFont="1" applyFill="1" applyBorder="1"/>
    <xf numFmtId="0" fontId="132" fillId="0" borderId="25" xfId="0" applyFont="1" applyFill="1" applyBorder="1" applyAlignment="1">
      <alignment horizontal="left"/>
    </xf>
    <xf numFmtId="3" fontId="132" fillId="0" borderId="0" xfId="0" applyNumberFormat="1" applyFont="1" applyFill="1" applyBorder="1"/>
    <xf numFmtId="0" fontId="156" fillId="0" borderId="0" xfId="0" applyFont="1" applyFill="1" applyBorder="1"/>
    <xf numFmtId="0" fontId="36" fillId="0" borderId="59" xfId="0" applyFont="1" applyFill="1" applyBorder="1"/>
    <xf numFmtId="0" fontId="157" fillId="0" borderId="0" xfId="0" applyFont="1" applyFill="1" applyBorder="1" applyAlignment="1">
      <alignment horizontal="left" vertical="center" wrapText="1"/>
    </xf>
    <xf numFmtId="0" fontId="133" fillId="0" borderId="0" xfId="0" applyFont="1" applyFill="1" applyBorder="1" applyAlignment="1">
      <alignment horizontal="left" wrapText="1"/>
    </xf>
    <xf numFmtId="0" fontId="158" fillId="0" borderId="0" xfId="0" applyFont="1" applyFill="1" applyBorder="1" applyAlignment="1">
      <alignment horizontal="left" wrapText="1"/>
    </xf>
    <xf numFmtId="0" fontId="129" fillId="0" borderId="0" xfId="0" applyFont="1" applyFill="1" applyBorder="1" applyAlignment="1">
      <alignment horizontal="left" wrapText="1"/>
    </xf>
    <xf numFmtId="0" fontId="133" fillId="0" borderId="25" xfId="0" applyFont="1" applyFill="1" applyBorder="1" applyAlignment="1">
      <alignment wrapText="1"/>
    </xf>
    <xf numFmtId="0" fontId="133" fillId="0" borderId="0" xfId="0" applyFont="1" applyFill="1" applyBorder="1" applyAlignment="1">
      <alignment wrapText="1"/>
    </xf>
    <xf numFmtId="3" fontId="133" fillId="0" borderId="25" xfId="0" applyNumberFormat="1" applyFont="1" applyFill="1" applyBorder="1"/>
    <xf numFmtId="0" fontId="128" fillId="0" borderId="0" xfId="0" applyFont="1" applyFill="1" applyBorder="1" applyAlignment="1">
      <alignment wrapText="1"/>
    </xf>
    <xf numFmtId="3" fontId="115" fillId="0" borderId="59" xfId="0" applyNumberFormat="1" applyFont="1" applyFill="1" applyBorder="1"/>
    <xf numFmtId="3" fontId="158" fillId="0" borderId="0" xfId="0" applyNumberFormat="1" applyFont="1" applyFill="1" applyBorder="1" applyAlignment="1">
      <alignment wrapText="1"/>
    </xf>
    <xf numFmtId="3" fontId="99" fillId="0" borderId="59" xfId="0" applyNumberFormat="1" applyFont="1" applyFill="1" applyBorder="1"/>
    <xf numFmtId="0" fontId="129" fillId="0" borderId="0" xfId="0" applyFont="1" applyFill="1" applyBorder="1" applyAlignment="1">
      <alignment horizontal="left" vertical="center" wrapText="1"/>
    </xf>
    <xf numFmtId="0" fontId="30" fillId="0" borderId="25" xfId="0" applyFont="1" applyFill="1" applyBorder="1" applyAlignment="1">
      <alignment wrapText="1"/>
    </xf>
    <xf numFmtId="3" fontId="133" fillId="0" borderId="70" xfId="0" applyNumberFormat="1" applyFont="1" applyFill="1" applyBorder="1"/>
    <xf numFmtId="0" fontId="35" fillId="0" borderId="59" xfId="0" applyFont="1" applyFill="1" applyBorder="1"/>
    <xf numFmtId="3" fontId="99" fillId="0" borderId="63" xfId="0" applyNumberFormat="1" applyFont="1" applyFill="1" applyBorder="1"/>
    <xf numFmtId="0" fontId="158" fillId="0" borderId="0" xfId="0" applyFont="1" applyFill="1" applyBorder="1" applyAlignment="1">
      <alignment wrapText="1"/>
    </xf>
    <xf numFmtId="0" fontId="115" fillId="0" borderId="59" xfId="0" applyFont="1" applyFill="1" applyBorder="1"/>
    <xf numFmtId="0" fontId="129" fillId="0" borderId="0" xfId="0" applyFont="1" applyFill="1" applyBorder="1" applyAlignment="1">
      <alignment wrapText="1"/>
    </xf>
    <xf numFmtId="0" fontId="128" fillId="0" borderId="59" xfId="0" applyFont="1" applyFill="1" applyBorder="1"/>
    <xf numFmtId="0" fontId="84" fillId="0" borderId="0" xfId="0" applyFont="1" applyFill="1" applyBorder="1"/>
    <xf numFmtId="0" fontId="109" fillId="0" borderId="0" xfId="0" applyFont="1" applyFill="1" applyBorder="1"/>
    <xf numFmtId="0" fontId="159" fillId="0" borderId="0" xfId="0" applyFont="1" applyFill="1" applyBorder="1" applyAlignment="1">
      <alignment horizontal="right"/>
    </xf>
    <xf numFmtId="0" fontId="145" fillId="0" borderId="0" xfId="0" applyFont="1" applyFill="1" applyBorder="1" applyAlignment="1">
      <alignment horizontal="center"/>
    </xf>
    <xf numFmtId="0" fontId="31" fillId="0" borderId="0" xfId="0" applyFont="1" applyFill="1" applyBorder="1" applyAlignment="1"/>
    <xf numFmtId="0" fontId="31" fillId="0" borderId="0" xfId="0" applyFont="1" applyFill="1" applyBorder="1"/>
    <xf numFmtId="0" fontId="33" fillId="0" borderId="0" xfId="0" applyFont="1" applyFill="1" applyBorder="1"/>
    <xf numFmtId="0" fontId="160" fillId="0" borderId="23" xfId="0" applyFont="1" applyFill="1" applyBorder="1" applyAlignment="1">
      <alignment horizontal="center"/>
    </xf>
    <xf numFmtId="0" fontId="102" fillId="0" borderId="0" xfId="0" applyFont="1" applyFill="1" applyBorder="1" applyAlignment="1">
      <alignment vertical="center" wrapText="1"/>
    </xf>
    <xf numFmtId="0" fontId="160" fillId="0" borderId="24" xfId="0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vertical="center" wrapText="1"/>
    </xf>
    <xf numFmtId="0" fontId="160" fillId="0" borderId="24" xfId="0" applyFont="1" applyFill="1" applyBorder="1" applyAlignment="1">
      <alignment horizontal="center"/>
    </xf>
    <xf numFmtId="0" fontId="31" fillId="0" borderId="0" xfId="0" applyFont="1" applyFill="1" applyBorder="1" applyAlignment="1">
      <alignment wrapText="1"/>
    </xf>
    <xf numFmtId="0" fontId="31" fillId="0" borderId="0" xfId="0" applyFont="1" applyFill="1" applyBorder="1" applyAlignment="1">
      <alignment horizontal="left" wrapText="1"/>
    </xf>
    <xf numFmtId="0" fontId="31" fillId="26" borderId="0" xfId="0" applyFont="1" applyFill="1" applyBorder="1" applyAlignment="1">
      <alignment horizontal="left" wrapText="1"/>
    </xf>
    <xf numFmtId="0" fontId="31" fillId="26" borderId="0" xfId="0" applyFont="1" applyFill="1" applyBorder="1" applyAlignment="1">
      <alignment horizontal="left"/>
    </xf>
    <xf numFmtId="0" fontId="145" fillId="0" borderId="101" xfId="0" applyFont="1" applyFill="1" applyBorder="1" applyAlignment="1">
      <alignment horizontal="center"/>
    </xf>
    <xf numFmtId="0" fontId="75" fillId="0" borderId="25" xfId="0" applyFont="1" applyFill="1" applyBorder="1" applyAlignment="1">
      <alignment wrapText="1"/>
    </xf>
    <xf numFmtId="0" fontId="84" fillId="0" borderId="59" xfId="0" applyFont="1" applyFill="1" applyBorder="1"/>
    <xf numFmtId="0" fontId="160" fillId="0" borderId="59" xfId="0" applyFont="1" applyFill="1" applyBorder="1" applyAlignment="1">
      <alignment horizontal="center"/>
    </xf>
    <xf numFmtId="0" fontId="75" fillId="0" borderId="0" xfId="0" applyFont="1" applyFill="1" applyBorder="1" applyAlignment="1">
      <alignment wrapText="1"/>
    </xf>
    <xf numFmtId="0" fontId="31" fillId="0" borderId="59" xfId="0" applyFont="1" applyFill="1" applyBorder="1"/>
    <xf numFmtId="0" fontId="31" fillId="0" borderId="0" xfId="0" applyFont="1" applyFill="1" applyBorder="1" applyAlignment="1">
      <alignment vertical="center" wrapText="1"/>
    </xf>
    <xf numFmtId="0" fontId="31" fillId="26" borderId="0" xfId="0" applyFont="1" applyFill="1" applyBorder="1" applyAlignment="1">
      <alignment wrapText="1"/>
    </xf>
    <xf numFmtId="0" fontId="31" fillId="0" borderId="0" xfId="0" applyFont="1" applyFill="1" applyBorder="1" applyAlignment="1">
      <alignment vertical="center"/>
    </xf>
    <xf numFmtId="0" fontId="31" fillId="0" borderId="59" xfId="0" applyFont="1" applyFill="1" applyBorder="1" applyAlignment="1">
      <alignment vertical="center"/>
    </xf>
    <xf numFmtId="0" fontId="160" fillId="0" borderId="59" xfId="0" applyFont="1" applyFill="1" applyBorder="1" applyAlignment="1">
      <alignment horizontal="center" vertical="center"/>
    </xf>
    <xf numFmtId="0" fontId="31" fillId="26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75" fillId="0" borderId="61" xfId="0" applyFont="1" applyFill="1" applyBorder="1" applyAlignment="1">
      <alignment vertical="center" wrapText="1"/>
    </xf>
    <xf numFmtId="0" fontId="160" fillId="0" borderId="59" xfId="0" applyFont="1" applyFill="1" applyBorder="1" applyAlignment="1">
      <alignment wrapText="1"/>
    </xf>
    <xf numFmtId="3" fontId="84" fillId="0" borderId="0" xfId="0" applyNumberFormat="1" applyFont="1" applyFill="1" applyBorder="1"/>
    <xf numFmtId="0" fontId="161" fillId="0" borderId="59" xfId="0" applyFont="1" applyFill="1" applyBorder="1" applyAlignment="1">
      <alignment wrapText="1"/>
    </xf>
    <xf numFmtId="0" fontId="145" fillId="0" borderId="59" xfId="0" applyFont="1" applyFill="1" applyBorder="1" applyAlignment="1">
      <alignment horizontal="center"/>
    </xf>
    <xf numFmtId="0" fontId="75" fillId="0" borderId="59" xfId="0" applyFont="1" applyFill="1" applyBorder="1" applyAlignment="1">
      <alignment vertical="center" wrapText="1"/>
    </xf>
    <xf numFmtId="0" fontId="75" fillId="0" borderId="61" xfId="0" applyFont="1" applyFill="1" applyBorder="1" applyAlignment="1">
      <alignment wrapText="1"/>
    </xf>
    <xf numFmtId="0" fontId="75" fillId="0" borderId="59" xfId="0" applyFont="1" applyFill="1" applyBorder="1" applyAlignment="1">
      <alignment wrapText="1"/>
    </xf>
    <xf numFmtId="0" fontId="31" fillId="0" borderId="59" xfId="0" applyFont="1" applyFill="1" applyBorder="1" applyAlignment="1">
      <alignment wrapText="1"/>
    </xf>
    <xf numFmtId="0" fontId="75" fillId="0" borderId="45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0" fontId="75" fillId="0" borderId="101" xfId="0" applyFont="1" applyFill="1" applyBorder="1" applyAlignment="1">
      <alignment horizontal="center"/>
    </xf>
    <xf numFmtId="0" fontId="145" fillId="0" borderId="61" xfId="0" applyFont="1" applyFill="1" applyBorder="1" applyAlignment="1">
      <alignment wrapText="1"/>
    </xf>
    <xf numFmtId="0" fontId="31" fillId="0" borderId="59" xfId="0" applyFont="1" applyFill="1" applyBorder="1" applyAlignment="1">
      <alignment horizontal="center"/>
    </xf>
    <xf numFmtId="0" fontId="145" fillId="0" borderId="0" xfId="0" applyFont="1" applyFill="1" applyBorder="1" applyAlignment="1">
      <alignment wrapText="1"/>
    </xf>
    <xf numFmtId="3" fontId="94" fillId="0" borderId="0" xfId="0" applyNumberFormat="1" applyFont="1" applyFill="1" applyBorder="1"/>
    <xf numFmtId="0" fontId="75" fillId="0" borderId="59" xfId="0" applyFont="1" applyFill="1" applyBorder="1" applyAlignment="1">
      <alignment horizontal="center" vertical="center"/>
    </xf>
    <xf numFmtId="0" fontId="75" fillId="0" borderId="101" xfId="0" applyFont="1" applyFill="1" applyBorder="1" applyAlignment="1">
      <alignment horizontal="center" vertical="center"/>
    </xf>
    <xf numFmtId="0" fontId="145" fillId="0" borderId="61" xfId="0" applyFont="1" applyFill="1" applyBorder="1" applyAlignment="1">
      <alignment vertical="center" wrapText="1"/>
    </xf>
    <xf numFmtId="0" fontId="160" fillId="0" borderId="0" xfId="0" applyFont="1" applyFill="1" applyBorder="1"/>
    <xf numFmtId="0" fontId="160" fillId="0" borderId="0" xfId="0" applyFont="1" applyFill="1" applyBorder="1" applyAlignment="1">
      <alignment wrapText="1"/>
    </xf>
    <xf numFmtId="3" fontId="160" fillId="0" borderId="0" xfId="0" applyNumberFormat="1" applyFont="1" applyFill="1" applyBorder="1"/>
    <xf numFmtId="3" fontId="109" fillId="0" borderId="0" xfId="0" applyNumberFormat="1" applyFont="1" applyFill="1" applyBorder="1"/>
    <xf numFmtId="0" fontId="92" fillId="0" borderId="0" xfId="78" applyFont="1" applyFill="1" applyBorder="1"/>
    <xf numFmtId="3" fontId="133" fillId="0" borderId="137" xfId="78" applyNumberFormat="1" applyFont="1" applyFill="1" applyBorder="1" applyAlignment="1">
      <alignment horizontal="center" vertical="center" wrapText="1"/>
    </xf>
    <xf numFmtId="3" fontId="133" fillId="0" borderId="137" xfId="78" applyNumberFormat="1" applyFont="1" applyFill="1" applyBorder="1" applyAlignment="1">
      <alignment horizontal="center" vertical="center"/>
    </xf>
    <xf numFmtId="3" fontId="133" fillId="0" borderId="152" xfId="78" applyNumberFormat="1" applyFont="1" applyFill="1" applyBorder="1" applyAlignment="1">
      <alignment horizontal="center" vertical="center"/>
    </xf>
    <xf numFmtId="0" fontId="92" fillId="0" borderId="0" xfId="78" applyFont="1" applyFill="1" applyBorder="1" applyAlignment="1">
      <alignment horizontal="center" vertical="center"/>
    </xf>
    <xf numFmtId="0" fontId="35" fillId="0" borderId="0" xfId="78" applyFont="1" applyFill="1" applyBorder="1"/>
    <xf numFmtId="0" fontId="92" fillId="0" borderId="59" xfId="78" applyFont="1" applyFill="1" applyBorder="1"/>
    <xf numFmtId="3" fontId="133" fillId="0" borderId="0" xfId="78" applyNumberFormat="1" applyFont="1" applyFill="1" applyBorder="1" applyAlignment="1">
      <alignment horizontal="left" vertical="center" wrapText="1"/>
    </xf>
    <xf numFmtId="3" fontId="129" fillId="0" borderId="0" xfId="78" applyNumberFormat="1" applyFont="1" applyFill="1" applyBorder="1"/>
    <xf numFmtId="3" fontId="133" fillId="0" borderId="59" xfId="78" applyNumberFormat="1" applyFont="1" applyFill="1" applyBorder="1"/>
    <xf numFmtId="49" fontId="129" fillId="0" borderId="59" xfId="78" applyNumberFormat="1" applyFont="1" applyFill="1" applyBorder="1" applyAlignment="1">
      <alignment horizontal="center" vertical="center" wrapText="1"/>
    </xf>
    <xf numFmtId="3" fontId="30" fillId="0" borderId="59" xfId="78" applyNumberFormat="1" applyFont="1" applyFill="1" applyBorder="1" applyAlignment="1">
      <alignment horizontal="center" vertical="center" wrapText="1"/>
    </xf>
    <xf numFmtId="3" fontId="162" fillId="0" borderId="0" xfId="78" applyNumberFormat="1" applyFont="1" applyFill="1" applyBorder="1"/>
    <xf numFmtId="3" fontId="163" fillId="0" borderId="59" xfId="78" applyNumberFormat="1" applyFont="1" applyFill="1" applyBorder="1"/>
    <xf numFmtId="3" fontId="35" fillId="0" borderId="59" xfId="78" applyNumberFormat="1" applyFont="1" applyFill="1" applyBorder="1" applyAlignment="1">
      <alignment horizontal="center" vertical="center" wrapText="1"/>
    </xf>
    <xf numFmtId="3" fontId="30" fillId="0" borderId="59" xfId="78" applyNumberFormat="1" applyFont="1" applyFill="1" applyBorder="1"/>
    <xf numFmtId="0" fontId="129" fillId="0" borderId="59" xfId="78" applyFont="1" applyFill="1" applyBorder="1"/>
    <xf numFmtId="3" fontId="129" fillId="0" borderId="59" xfId="78" applyNumberFormat="1" applyFont="1" applyFill="1" applyBorder="1" applyAlignment="1">
      <alignment horizontal="center" vertical="center" wrapText="1"/>
    </xf>
    <xf numFmtId="3" fontId="162" fillId="0" borderId="0" xfId="78" applyNumberFormat="1" applyFont="1" applyFill="1" applyBorder="1" applyAlignment="1">
      <alignment horizontal="left" vertical="center" wrapText="1"/>
    </xf>
    <xf numFmtId="3" fontId="162" fillId="0" borderId="0" xfId="78" applyNumberFormat="1" applyFont="1" applyFill="1" applyBorder="1" applyAlignment="1">
      <alignment vertical="center"/>
    </xf>
    <xf numFmtId="0" fontId="129" fillId="0" borderId="0" xfId="78" applyFont="1" applyFill="1" applyBorder="1"/>
    <xf numFmtId="49" fontId="30" fillId="0" borderId="59" xfId="78" applyNumberFormat="1" applyFont="1" applyFill="1" applyBorder="1" applyAlignment="1">
      <alignment horizontal="center" vertical="center" wrapText="1"/>
    </xf>
    <xf numFmtId="49" fontId="35" fillId="0" borderId="59" xfId="78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vertical="center" wrapText="1"/>
    </xf>
    <xf numFmtId="0" fontId="99" fillId="0" borderId="0" xfId="78" applyFont="1" applyFill="1" applyBorder="1"/>
    <xf numFmtId="3" fontId="30" fillId="0" borderId="25" xfId="78" applyNumberFormat="1" applyFont="1" applyFill="1" applyBorder="1" applyAlignment="1">
      <alignment horizontal="left" vertical="center" wrapText="1"/>
    </xf>
    <xf numFmtId="3" fontId="30" fillId="0" borderId="25" xfId="78" applyNumberFormat="1" applyFont="1" applyFill="1" applyBorder="1"/>
    <xf numFmtId="3" fontId="30" fillId="0" borderId="61" xfId="78" applyNumberFormat="1" applyFont="1" applyFill="1" applyBorder="1"/>
    <xf numFmtId="49" fontId="133" fillId="0" borderId="63" xfId="78" applyNumberFormat="1" applyFont="1" applyFill="1" applyBorder="1" applyAlignment="1">
      <alignment horizontal="center" vertical="center" wrapText="1"/>
    </xf>
    <xf numFmtId="3" fontId="163" fillId="0" borderId="0" xfId="78" applyNumberFormat="1" applyFont="1" applyFill="1" applyBorder="1" applyAlignment="1">
      <alignment horizontal="left" vertical="center" wrapText="1"/>
    </xf>
    <xf numFmtId="3" fontId="133" fillId="0" borderId="59" xfId="78" applyNumberFormat="1" applyFont="1" applyFill="1" applyBorder="1" applyAlignment="1">
      <alignment horizontal="center" wrapText="1"/>
    </xf>
    <xf numFmtId="3" fontId="30" fillId="0" borderId="59" xfId="78" applyNumberFormat="1" applyFont="1" applyFill="1" applyBorder="1" applyAlignment="1">
      <alignment vertical="center"/>
    </xf>
    <xf numFmtId="0" fontId="35" fillId="0" borderId="0" xfId="78" applyFont="1" applyFill="1" applyBorder="1" applyAlignment="1">
      <alignment vertical="center" wrapText="1"/>
    </xf>
    <xf numFmtId="0" fontId="92" fillId="0" borderId="0" xfId="78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wrapText="1"/>
    </xf>
    <xf numFmtId="0" fontId="35" fillId="0" borderId="59" xfId="78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 wrapText="1"/>
    </xf>
    <xf numFmtId="0" fontId="35" fillId="0" borderId="0" xfId="78" applyFont="1" applyFill="1" applyBorder="1" applyAlignment="1">
      <alignment vertical="center"/>
    </xf>
    <xf numFmtId="0" fontId="99" fillId="0" borderId="59" xfId="78" applyFont="1" applyFill="1" applyBorder="1"/>
    <xf numFmtId="0" fontId="35" fillId="0" borderId="20" xfId="0" applyFont="1" applyFill="1" applyBorder="1" applyAlignment="1">
      <alignment vertical="center" wrapText="1"/>
    </xf>
    <xf numFmtId="0" fontId="30" fillId="0" borderId="59" xfId="78" applyFont="1" applyFill="1" applyBorder="1"/>
    <xf numFmtId="0" fontId="30" fillId="0" borderId="0" xfId="78" applyFont="1" applyFill="1" applyBorder="1"/>
    <xf numFmtId="3" fontId="99" fillId="0" borderId="0" xfId="78" applyNumberFormat="1" applyFont="1" applyFill="1" applyBorder="1"/>
    <xf numFmtId="49" fontId="133" fillId="0" borderId="59" xfId="78" applyNumberFormat="1" applyFont="1" applyFill="1" applyBorder="1" applyAlignment="1">
      <alignment horizontal="center" vertical="center" wrapText="1"/>
    </xf>
    <xf numFmtId="0" fontId="35" fillId="0" borderId="59" xfId="78" applyFont="1" applyFill="1" applyBorder="1"/>
    <xf numFmtId="3" fontId="35" fillId="0" borderId="59" xfId="78" applyNumberFormat="1" applyFont="1" applyFill="1" applyBorder="1"/>
    <xf numFmtId="49" fontId="129" fillId="0" borderId="60" xfId="78" applyNumberFormat="1" applyFont="1" applyFill="1" applyBorder="1" applyAlignment="1">
      <alignment horizontal="center" vertical="center" wrapText="1"/>
    </xf>
    <xf numFmtId="3" fontId="133" fillId="0" borderId="37" xfId="78" applyNumberFormat="1" applyFont="1" applyFill="1" applyBorder="1" applyAlignment="1">
      <alignment horizontal="left" vertical="center" wrapText="1"/>
    </xf>
    <xf numFmtId="3" fontId="30" fillId="0" borderId="37" xfId="78" applyNumberFormat="1" applyFont="1" applyFill="1" applyBorder="1"/>
    <xf numFmtId="3" fontId="30" fillId="0" borderId="60" xfId="78" applyNumberFormat="1" applyFont="1" applyFill="1" applyBorder="1"/>
    <xf numFmtId="1" fontId="35" fillId="0" borderId="0" xfId="78" applyNumberFormat="1" applyFont="1" applyFill="1" applyBorder="1"/>
    <xf numFmtId="3" fontId="129" fillId="0" borderId="0" xfId="78" applyNumberFormat="1" applyFont="1" applyFill="1" applyBorder="1" applyAlignment="1">
      <alignment horizontal="left" vertical="center" wrapText="1"/>
    </xf>
    <xf numFmtId="3" fontId="30" fillId="0" borderId="0" xfId="78" applyNumberFormat="1" applyFont="1" applyFill="1" applyBorder="1" applyAlignment="1">
      <alignment vertical="center"/>
    </xf>
    <xf numFmtId="49" fontId="129" fillId="0" borderId="38" xfId="78" applyNumberFormat="1" applyFont="1" applyFill="1" applyBorder="1" applyAlignment="1">
      <alignment horizontal="center" vertical="center" wrapText="1"/>
    </xf>
    <xf numFmtId="3" fontId="35" fillId="0" borderId="37" xfId="78" applyNumberFormat="1" applyFont="1" applyFill="1" applyBorder="1"/>
    <xf numFmtId="3" fontId="30" fillId="0" borderId="62" xfId="0" applyNumberFormat="1" applyFont="1" applyFill="1" applyBorder="1"/>
    <xf numFmtId="3" fontId="35" fillId="0" borderId="25" xfId="78" applyNumberFormat="1" applyFont="1" applyFill="1" applyBorder="1"/>
    <xf numFmtId="3" fontId="92" fillId="0" borderId="0" xfId="78" applyNumberFormat="1" applyFont="1" applyFill="1" applyBorder="1" applyAlignment="1">
      <alignment horizontal="left" vertical="center" wrapText="1"/>
    </xf>
    <xf numFmtId="0" fontId="164" fillId="0" borderId="59" xfId="78" applyFont="1" applyFill="1" applyBorder="1"/>
    <xf numFmtId="0" fontId="164" fillId="0" borderId="0" xfId="78" applyFont="1" applyFill="1" applyBorder="1"/>
    <xf numFmtId="3" fontId="133" fillId="0" borderId="25" xfId="78" applyNumberFormat="1" applyFont="1" applyFill="1" applyBorder="1" applyAlignment="1">
      <alignment horizontal="left" vertical="center" wrapText="1"/>
    </xf>
    <xf numFmtId="3" fontId="133" fillId="0" borderId="0" xfId="78" applyNumberFormat="1" applyFont="1" applyFill="1" applyBorder="1"/>
    <xf numFmtId="3" fontId="99" fillId="0" borderId="59" xfId="78" applyNumberFormat="1" applyFont="1" applyFill="1" applyBorder="1"/>
    <xf numFmtId="0" fontId="30" fillId="0" borderId="59" xfId="78" applyFont="1" applyFill="1" applyBorder="1" applyAlignment="1">
      <alignment vertical="center"/>
    </xf>
    <xf numFmtId="3" fontId="129" fillId="0" borderId="0" xfId="78" applyNumberFormat="1" applyFont="1" applyFill="1" applyBorder="1" applyAlignment="1">
      <alignment vertical="center"/>
    </xf>
    <xf numFmtId="0" fontId="30" fillId="0" borderId="0" xfId="78" applyFont="1" applyFill="1" applyBorder="1" applyAlignment="1">
      <alignment vertical="center"/>
    </xf>
    <xf numFmtId="3" fontId="30" fillId="0" borderId="143" xfId="78" applyNumberFormat="1" applyFont="1" applyFill="1" applyBorder="1" applyAlignment="1">
      <alignment vertical="center"/>
    </xf>
    <xf numFmtId="3" fontId="30" fillId="0" borderId="25" xfId="78" applyNumberFormat="1" applyFont="1" applyFill="1" applyBorder="1" applyAlignment="1">
      <alignment vertical="center"/>
    </xf>
    <xf numFmtId="3" fontId="30" fillId="0" borderId="61" xfId="78" applyNumberFormat="1" applyFont="1" applyFill="1" applyBorder="1" applyAlignment="1">
      <alignment vertical="center"/>
    </xf>
    <xf numFmtId="49" fontId="92" fillId="0" borderId="59" xfId="78" applyNumberFormat="1" applyFont="1" applyFill="1" applyBorder="1" applyAlignment="1">
      <alignment horizontal="center" vertical="center" wrapText="1"/>
    </xf>
    <xf numFmtId="3" fontId="92" fillId="0" borderId="0" xfId="78" applyNumberFormat="1" applyFont="1" applyFill="1" applyBorder="1"/>
    <xf numFmtId="3" fontId="92" fillId="0" borderId="59" xfId="78" applyNumberFormat="1" applyFont="1" applyFill="1" applyBorder="1"/>
    <xf numFmtId="3" fontId="30" fillId="0" borderId="61" xfId="78" applyNumberFormat="1" applyFont="1" applyFill="1" applyBorder="1" applyAlignment="1">
      <alignment horizontal="left" vertical="center" wrapText="1"/>
    </xf>
    <xf numFmtId="3" fontId="30" fillId="0" borderId="62" xfId="78" applyNumberFormat="1" applyFont="1" applyFill="1" applyBorder="1" applyAlignment="1">
      <alignment vertical="center"/>
    </xf>
    <xf numFmtId="49" fontId="99" fillId="0" borderId="59" xfId="78" applyNumberFormat="1" applyFont="1" applyFill="1" applyBorder="1" applyAlignment="1">
      <alignment horizontal="center" vertical="center" wrapText="1"/>
    </xf>
    <xf numFmtId="3" fontId="99" fillId="0" borderId="0" xfId="78" applyNumberFormat="1" applyFont="1" applyFill="1" applyBorder="1" applyAlignment="1">
      <alignment horizontal="left" vertical="center" wrapText="1"/>
    </xf>
    <xf numFmtId="49" fontId="35" fillId="0" borderId="60" xfId="78" applyNumberFormat="1" applyFont="1" applyFill="1" applyBorder="1" applyAlignment="1">
      <alignment horizontal="center" vertical="center" wrapText="1"/>
    </xf>
    <xf numFmtId="3" fontId="35" fillId="0" borderId="37" xfId="78" applyNumberFormat="1" applyFont="1" applyFill="1" applyBorder="1" applyAlignment="1">
      <alignment horizontal="left" vertical="center" wrapText="1"/>
    </xf>
    <xf numFmtId="3" fontId="35" fillId="0" borderId="37" xfId="78" applyNumberFormat="1" applyFont="1" applyFill="1" applyBorder="1" applyAlignment="1">
      <alignment vertical="center"/>
    </xf>
    <xf numFmtId="3" fontId="30" fillId="0" borderId="60" xfId="78" applyNumberFormat="1" applyFont="1" applyFill="1" applyBorder="1" applyAlignment="1">
      <alignment vertical="center"/>
    </xf>
    <xf numFmtId="49" fontId="92" fillId="0" borderId="60" xfId="78" applyNumberFormat="1" applyFont="1" applyFill="1" applyBorder="1" applyAlignment="1">
      <alignment horizontal="center" vertical="center" wrapText="1"/>
    </xf>
    <xf numFmtId="49" fontId="129" fillId="0" borderId="0" xfId="78" applyNumberFormat="1" applyFont="1" applyFill="1" applyBorder="1" applyAlignment="1">
      <alignment horizontal="center" vertical="center" wrapText="1"/>
    </xf>
    <xf numFmtId="3" fontId="129" fillId="0" borderId="0" xfId="78" applyNumberFormat="1" applyFont="1" applyFill="1" applyBorder="1" applyAlignment="1">
      <alignment wrapText="1"/>
    </xf>
    <xf numFmtId="0" fontId="117" fillId="0" borderId="0" xfId="0" applyFont="1" applyFill="1" applyBorder="1"/>
    <xf numFmtId="0" fontId="165" fillId="0" borderId="0" xfId="0" applyFont="1" applyFill="1" applyBorder="1"/>
    <xf numFmtId="0" fontId="98" fillId="0" borderId="0" xfId="0" applyFont="1" applyFill="1" applyBorder="1"/>
    <xf numFmtId="0" fontId="141" fillId="0" borderId="0" xfId="0" applyFont="1" applyFill="1" applyBorder="1" applyAlignment="1">
      <alignment horizontal="right"/>
    </xf>
    <xf numFmtId="0" fontId="166" fillId="0" borderId="0" xfId="0" applyFont="1" applyFill="1" applyBorder="1" applyAlignment="1">
      <alignment horizontal="center"/>
    </xf>
    <xf numFmtId="0" fontId="167" fillId="0" borderId="0" xfId="0" applyFont="1" applyFill="1" applyBorder="1"/>
    <xf numFmtId="0" fontId="166" fillId="0" borderId="22" xfId="0" applyFont="1" applyFill="1" applyBorder="1" applyAlignment="1">
      <alignment horizontal="center"/>
    </xf>
    <xf numFmtId="3" fontId="166" fillId="0" borderId="22" xfId="0" applyNumberFormat="1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169" fillId="0" borderId="72" xfId="0" applyFont="1" applyFill="1" applyBorder="1"/>
    <xf numFmtId="0" fontId="98" fillId="0" borderId="72" xfId="0" applyFont="1" applyFill="1" applyBorder="1"/>
    <xf numFmtId="0" fontId="20" fillId="0" borderId="24" xfId="0" applyFont="1" applyFill="1" applyBorder="1" applyAlignment="1">
      <alignment horizontal="center"/>
    </xf>
    <xf numFmtId="0" fontId="166" fillId="0" borderId="59" xfId="0" applyFont="1" applyFill="1" applyBorder="1" applyAlignment="1">
      <alignment horizontal="left" vertical="center"/>
    </xf>
    <xf numFmtId="0" fontId="98" fillId="0" borderId="59" xfId="0" applyFont="1" applyFill="1" applyBorder="1"/>
    <xf numFmtId="0" fontId="20" fillId="0" borderId="24" xfId="0" applyFont="1" applyFill="1" applyBorder="1" applyAlignment="1">
      <alignment horizontal="center" vertical="center"/>
    </xf>
    <xf numFmtId="0" fontId="165" fillId="0" borderId="59" xfId="0" applyFont="1" applyFill="1" applyBorder="1" applyAlignment="1">
      <alignment vertical="center" wrapText="1"/>
    </xf>
    <xf numFmtId="3" fontId="20" fillId="0" borderId="59" xfId="0" applyNumberFormat="1" applyFont="1" applyFill="1" applyBorder="1" applyAlignment="1">
      <alignment vertical="center"/>
    </xf>
    <xf numFmtId="0" fontId="98" fillId="0" borderId="0" xfId="0" applyFont="1" applyFill="1" applyBorder="1" applyAlignment="1">
      <alignment vertical="center"/>
    </xf>
    <xf numFmtId="0" fontId="20" fillId="0" borderId="38" xfId="0" applyFont="1" applyFill="1" applyBorder="1" applyAlignment="1">
      <alignment horizontal="center"/>
    </xf>
    <xf numFmtId="0" fontId="165" fillId="0" borderId="60" xfId="0" applyFont="1" applyFill="1" applyBorder="1" applyAlignment="1">
      <alignment vertical="center" wrapText="1"/>
    </xf>
    <xf numFmtId="0" fontId="44" fillId="0" borderId="30" xfId="0" applyFont="1" applyFill="1" applyBorder="1" applyAlignment="1">
      <alignment horizontal="center"/>
    </xf>
    <xf numFmtId="0" fontId="170" fillId="0" borderId="25" xfId="0" applyFont="1" applyFill="1" applyBorder="1" applyAlignment="1">
      <alignment wrapText="1"/>
    </xf>
    <xf numFmtId="3" fontId="44" fillId="0" borderId="30" xfId="0" applyNumberFormat="1" applyFont="1" applyFill="1" applyBorder="1" applyAlignment="1">
      <alignment vertical="center"/>
    </xf>
    <xf numFmtId="0" fontId="170" fillId="0" borderId="0" xfId="0" applyFont="1" applyFill="1" applyBorder="1" applyAlignment="1">
      <alignment wrapText="1"/>
    </xf>
    <xf numFmtId="0" fontId="44" fillId="0" borderId="59" xfId="0" applyFont="1" applyFill="1" applyBorder="1" applyAlignment="1">
      <alignment vertical="center"/>
    </xf>
    <xf numFmtId="0" fontId="20" fillId="0" borderId="59" xfId="0" applyFont="1" applyFill="1" applyBorder="1" applyAlignment="1">
      <alignment vertical="center"/>
    </xf>
    <xf numFmtId="0" fontId="171" fillId="0" borderId="0" xfId="0" applyFont="1" applyFill="1" applyBorder="1" applyAlignment="1">
      <alignment wrapText="1"/>
    </xf>
    <xf numFmtId="3" fontId="44" fillId="0" borderId="59" xfId="0" applyNumberFormat="1" applyFont="1" applyFill="1" applyBorder="1" applyAlignment="1">
      <alignment vertical="center"/>
    </xf>
    <xf numFmtId="0" fontId="165" fillId="0" borderId="0" xfId="0" applyFont="1" applyFill="1" applyBorder="1" applyAlignment="1">
      <alignment wrapText="1"/>
    </xf>
    <xf numFmtId="0" fontId="165" fillId="0" borderId="0" xfId="0" applyFont="1" applyFill="1" applyBorder="1" applyAlignment="1">
      <alignment horizontal="left" vertical="center" wrapText="1"/>
    </xf>
    <xf numFmtId="3" fontId="20" fillId="0" borderId="60" xfId="0" applyNumberFormat="1" applyFont="1" applyFill="1" applyBorder="1" applyAlignment="1">
      <alignment horizontal="right" vertical="center"/>
    </xf>
    <xf numFmtId="0" fontId="44" fillId="0" borderId="38" xfId="0" applyFont="1" applyFill="1" applyBorder="1" applyAlignment="1">
      <alignment horizontal="center"/>
    </xf>
    <xf numFmtId="3" fontId="44" fillId="0" borderId="61" xfId="0" applyNumberFormat="1" applyFont="1" applyFill="1" applyBorder="1" applyAlignment="1">
      <alignment vertical="center"/>
    </xf>
    <xf numFmtId="0" fontId="166" fillId="0" borderId="25" xfId="0" applyFont="1" applyFill="1" applyBorder="1" applyAlignment="1">
      <alignment wrapText="1"/>
    </xf>
    <xf numFmtId="0" fontId="169" fillId="0" borderId="0" xfId="0" applyFont="1" applyFill="1" applyBorder="1"/>
    <xf numFmtId="0" fontId="166" fillId="0" borderId="61" xfId="0" applyFont="1" applyFill="1" applyBorder="1"/>
    <xf numFmtId="0" fontId="166" fillId="0" borderId="25" xfId="0" applyFont="1" applyFill="1" applyBorder="1"/>
    <xf numFmtId="0" fontId="166" fillId="0" borderId="0" xfId="0" applyFont="1" applyFill="1" applyBorder="1"/>
    <xf numFmtId="0" fontId="172" fillId="0" borderId="0" xfId="0" applyFont="1" applyFill="1" applyBorder="1" applyAlignment="1">
      <alignment wrapText="1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right"/>
    </xf>
    <xf numFmtId="0" fontId="44" fillId="0" borderId="0" xfId="0" applyFont="1" applyFill="1" applyBorder="1"/>
    <xf numFmtId="0" fontId="166" fillId="0" borderId="0" xfId="0" applyFont="1" applyFill="1" applyBorder="1" applyAlignment="1">
      <alignment horizontal="center" wrapText="1"/>
    </xf>
    <xf numFmtId="0" fontId="165" fillId="0" borderId="23" xfId="0" applyFont="1" applyFill="1" applyBorder="1" applyAlignment="1">
      <alignment horizontal="center"/>
    </xf>
    <xf numFmtId="0" fontId="165" fillId="0" borderId="24" xfId="0" applyFont="1" applyFill="1" applyBorder="1"/>
    <xf numFmtId="0" fontId="165" fillId="0" borderId="24" xfId="0" applyFont="1" applyFill="1" applyBorder="1" applyAlignment="1">
      <alignment horizontal="center"/>
    </xf>
    <xf numFmtId="0" fontId="166" fillId="0" borderId="0" xfId="0" applyFont="1" applyFill="1" applyBorder="1" applyAlignment="1"/>
    <xf numFmtId="0" fontId="165" fillId="0" borderId="0" xfId="0" applyFont="1" applyFill="1" applyBorder="1" applyAlignment="1">
      <alignment horizontal="left"/>
    </xf>
    <xf numFmtId="0" fontId="165" fillId="0" borderId="0" xfId="0" applyFont="1" applyFill="1" applyBorder="1" applyAlignment="1">
      <alignment horizontal="left" wrapText="1"/>
    </xf>
    <xf numFmtId="0" fontId="165" fillId="0" borderId="59" xfId="0" applyFont="1" applyFill="1" applyBorder="1" applyAlignment="1">
      <alignment horizontal="left" wrapText="1"/>
    </xf>
    <xf numFmtId="0" fontId="166" fillId="0" borderId="24" xfId="0" applyFont="1" applyFill="1" applyBorder="1" applyAlignment="1">
      <alignment horizontal="center"/>
    </xf>
    <xf numFmtId="3" fontId="166" fillId="0" borderId="24" xfId="0" applyNumberFormat="1" applyFont="1" applyFill="1" applyBorder="1"/>
    <xf numFmtId="0" fontId="166" fillId="0" borderId="24" xfId="0" applyFont="1" applyFill="1" applyBorder="1"/>
    <xf numFmtId="0" fontId="165" fillId="0" borderId="24" xfId="0" applyFont="1" applyFill="1" applyBorder="1" applyAlignment="1">
      <alignment horizontal="center" vertical="center"/>
    </xf>
    <xf numFmtId="0" fontId="166" fillId="0" borderId="24" xfId="0" applyFont="1" applyFill="1" applyBorder="1" applyAlignment="1">
      <alignment horizontal="center" vertical="center"/>
    </xf>
    <xf numFmtId="0" fontId="166" fillId="0" borderId="0" xfId="0" applyFont="1" applyFill="1" applyBorder="1" applyAlignment="1">
      <alignment vertical="center" wrapText="1"/>
    </xf>
    <xf numFmtId="0" fontId="166" fillId="0" borderId="67" xfId="0" applyFont="1" applyFill="1" applyBorder="1" applyAlignment="1">
      <alignment horizontal="center" vertical="center"/>
    </xf>
    <xf numFmtId="3" fontId="166" fillId="0" borderId="30" xfId="0" applyNumberFormat="1" applyFont="1" applyFill="1" applyBorder="1"/>
    <xf numFmtId="0" fontId="107" fillId="0" borderId="0" xfId="0" applyFont="1" applyFill="1" applyBorder="1" applyAlignment="1">
      <alignment vertical="top" wrapText="1"/>
    </xf>
    <xf numFmtId="3" fontId="133" fillId="0" borderId="138" xfId="0" applyNumberFormat="1" applyFont="1" applyFill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/>
    </xf>
    <xf numFmtId="3" fontId="83" fillId="0" borderId="0" xfId="74" applyNumberFormat="1" applyFont="1" applyFill="1" applyBorder="1"/>
    <xf numFmtId="0" fontId="54" fillId="0" borderId="20" xfId="0" applyFont="1" applyFill="1" applyBorder="1"/>
    <xf numFmtId="0" fontId="86" fillId="0" borderId="0" xfId="0" applyFont="1" applyFill="1" applyBorder="1"/>
    <xf numFmtId="0" fontId="30" fillId="0" borderId="20" xfId="0" applyFont="1" applyFill="1" applyBorder="1"/>
    <xf numFmtId="3" fontId="49" fillId="0" borderId="0" xfId="0" applyNumberFormat="1" applyFont="1" applyFill="1" applyBorder="1" applyAlignment="1">
      <alignment vertical="center" wrapText="1"/>
    </xf>
    <xf numFmtId="0" fontId="49" fillId="0" borderId="20" xfId="0" applyFont="1" applyFill="1" applyBorder="1"/>
    <xf numFmtId="3" fontId="60" fillId="0" borderId="0" xfId="0" applyNumberFormat="1" applyFont="1" applyFill="1" applyBorder="1" applyAlignment="1">
      <alignment wrapText="1"/>
    </xf>
    <xf numFmtId="3" fontId="83" fillId="0" borderId="0" xfId="0" applyNumberFormat="1" applyFont="1" applyFill="1" applyBorder="1"/>
    <xf numFmtId="3" fontId="127" fillId="0" borderId="0" xfId="0" applyNumberFormat="1" applyFont="1" applyFill="1" applyBorder="1"/>
    <xf numFmtId="0" fontId="30" fillId="0" borderId="25" xfId="0" applyFont="1" applyFill="1" applyBorder="1"/>
    <xf numFmtId="0" fontId="124" fillId="0" borderId="0" xfId="0" applyFont="1" applyFill="1" applyBorder="1"/>
    <xf numFmtId="0" fontId="132" fillId="0" borderId="150" xfId="0" applyFont="1" applyFill="1" applyBorder="1" applyAlignment="1">
      <alignment horizontal="center"/>
    </xf>
    <xf numFmtId="0" fontId="132" fillId="0" borderId="158" xfId="0" applyFont="1" applyFill="1" applyBorder="1" applyAlignment="1">
      <alignment horizontal="center"/>
    </xf>
    <xf numFmtId="3" fontId="132" fillId="0" borderId="107" xfId="0" applyNumberFormat="1" applyFont="1" applyFill="1" applyBorder="1" applyAlignment="1">
      <alignment horizontal="center"/>
    </xf>
    <xf numFmtId="0" fontId="62" fillId="0" borderId="108" xfId="0" applyFont="1" applyFill="1" applyBorder="1" applyAlignment="1">
      <alignment horizontal="center"/>
    </xf>
    <xf numFmtId="0" fontId="132" fillId="0" borderId="162" xfId="0" applyFont="1" applyFill="1" applyBorder="1" applyAlignment="1">
      <alignment horizontal="center"/>
    </xf>
    <xf numFmtId="0" fontId="132" fillId="0" borderId="132" xfId="0" applyFont="1" applyFill="1" applyBorder="1" applyAlignment="1">
      <alignment horizontal="center"/>
    </xf>
    <xf numFmtId="3" fontId="132" fillId="0" borderId="151" xfId="0" applyNumberFormat="1" applyFont="1" applyFill="1" applyBorder="1" applyAlignment="1">
      <alignment horizontal="center" vertical="center" wrapText="1"/>
    </xf>
    <xf numFmtId="3" fontId="132" fillId="0" borderId="170" xfId="0" applyNumberFormat="1" applyFont="1" applyFill="1" applyBorder="1" applyAlignment="1">
      <alignment horizontal="center" vertical="center" wrapText="1"/>
    </xf>
    <xf numFmtId="3" fontId="132" fillId="0" borderId="171" xfId="0" applyNumberFormat="1" applyFont="1" applyFill="1" applyBorder="1" applyAlignment="1">
      <alignment horizontal="center" vertical="center" wrapText="1"/>
    </xf>
    <xf numFmtId="3" fontId="132" fillId="0" borderId="113" xfId="0" applyNumberFormat="1" applyFont="1" applyFill="1" applyBorder="1" applyAlignment="1">
      <alignment horizontal="center" vertical="center" wrapText="1"/>
    </xf>
    <xf numFmtId="3" fontId="132" fillId="0" borderId="172" xfId="0" applyNumberFormat="1" applyFont="1" applyFill="1" applyBorder="1" applyAlignment="1">
      <alignment horizontal="center" vertical="center" wrapText="1"/>
    </xf>
    <xf numFmtId="3" fontId="132" fillId="0" borderId="120" xfId="0" applyNumberFormat="1" applyFont="1" applyFill="1" applyBorder="1" applyAlignment="1">
      <alignment horizontal="center" vertical="center" wrapText="1"/>
    </xf>
    <xf numFmtId="0" fontId="60" fillId="0" borderId="59" xfId="0" applyFont="1" applyFill="1" applyBorder="1"/>
    <xf numFmtId="1" fontId="60" fillId="0" borderId="59" xfId="0" applyNumberFormat="1" applyFont="1" applyFill="1" applyBorder="1" applyAlignment="1">
      <alignment horizontal="center" vertical="center"/>
    </xf>
    <xf numFmtId="0" fontId="135" fillId="0" borderId="0" xfId="0" applyFont="1" applyFill="1" applyBorder="1" applyAlignment="1">
      <alignment horizontal="left" vertical="center" wrapText="1"/>
    </xf>
    <xf numFmtId="3" fontId="135" fillId="0" borderId="91" xfId="0" applyNumberFormat="1" applyFont="1" applyFill="1" applyBorder="1" applyAlignment="1">
      <alignment horizontal="right" vertical="center" wrapText="1"/>
    </xf>
    <xf numFmtId="3" fontId="132" fillId="0" borderId="0" xfId="0" applyNumberFormat="1" applyFont="1" applyFill="1" applyBorder="1" applyAlignment="1">
      <alignment horizontal="right" vertical="center" wrapText="1"/>
    </xf>
    <xf numFmtId="3" fontId="132" fillId="0" borderId="59" xfId="0" applyNumberFormat="1" applyFont="1" applyFill="1" applyBorder="1" applyAlignment="1">
      <alignment horizontal="right" vertical="center" wrapText="1"/>
    </xf>
    <xf numFmtId="3" fontId="135" fillId="0" borderId="59" xfId="0" applyNumberFormat="1" applyFont="1" applyFill="1" applyBorder="1" applyAlignment="1">
      <alignment horizontal="right"/>
    </xf>
    <xf numFmtId="3" fontId="135" fillId="0" borderId="59" xfId="0" applyNumberFormat="1" applyFont="1" applyFill="1" applyBorder="1" applyAlignment="1">
      <alignment horizontal="right" vertical="center" wrapText="1"/>
    </xf>
    <xf numFmtId="3" fontId="132" fillId="0" borderId="63" xfId="0" applyNumberFormat="1" applyFont="1" applyFill="1" applyBorder="1" applyAlignment="1">
      <alignment horizontal="right" vertical="center" wrapText="1"/>
    </xf>
    <xf numFmtId="3" fontId="135" fillId="0" borderId="0" xfId="0" applyNumberFormat="1" applyFont="1" applyFill="1" applyBorder="1" applyAlignment="1">
      <alignment horizontal="right" vertical="center" wrapText="1"/>
    </xf>
    <xf numFmtId="3" fontId="132" fillId="0" borderId="112" xfId="0" applyNumberFormat="1" applyFont="1" applyFill="1" applyBorder="1" applyAlignment="1">
      <alignment horizontal="right" vertical="center" wrapText="1"/>
    </xf>
    <xf numFmtId="3" fontId="62" fillId="0" borderId="0" xfId="0" applyNumberFormat="1" applyFont="1" applyFill="1" applyBorder="1" applyAlignment="1">
      <alignment horizontal="right" vertical="center" wrapText="1"/>
    </xf>
    <xf numFmtId="3" fontId="62" fillId="0" borderId="59" xfId="0" applyNumberFormat="1" applyFont="1" applyFill="1" applyBorder="1" applyAlignment="1">
      <alignment horizontal="right" vertical="center" wrapText="1"/>
    </xf>
    <xf numFmtId="3" fontId="62" fillId="0" borderId="63" xfId="0" applyNumberFormat="1" applyFont="1" applyFill="1" applyBorder="1" applyAlignment="1">
      <alignment horizontal="right" vertical="center" wrapText="1"/>
    </xf>
    <xf numFmtId="3" fontId="60" fillId="0" borderId="0" xfId="0" applyNumberFormat="1" applyFont="1" applyFill="1" applyBorder="1" applyAlignment="1">
      <alignment horizontal="right" vertical="center"/>
    </xf>
    <xf numFmtId="3" fontId="60" fillId="0" borderId="112" xfId="0" applyNumberFormat="1" applyFont="1" applyFill="1" applyBorder="1" applyAlignment="1">
      <alignment horizontal="right" vertical="center"/>
    </xf>
    <xf numFmtId="3" fontId="135" fillId="0" borderId="24" xfId="0" applyNumberFormat="1" applyFont="1" applyFill="1" applyBorder="1" applyAlignment="1">
      <alignment horizontal="right" vertical="center" wrapText="1"/>
    </xf>
    <xf numFmtId="3" fontId="152" fillId="0" borderId="0" xfId="0" applyNumberFormat="1" applyFont="1" applyFill="1" applyBorder="1" applyAlignment="1">
      <alignment horizontal="right" vertical="center" wrapText="1"/>
    </xf>
    <xf numFmtId="3" fontId="152" fillId="0" borderId="59" xfId="0" applyNumberFormat="1" applyFont="1" applyFill="1" applyBorder="1" applyAlignment="1">
      <alignment horizontal="right" vertical="center" wrapText="1"/>
    </xf>
    <xf numFmtId="0" fontId="60" fillId="0" borderId="59" xfId="0" applyFont="1" applyFill="1" applyBorder="1" applyAlignment="1">
      <alignment vertical="center"/>
    </xf>
    <xf numFmtId="3" fontId="60" fillId="0" borderId="24" xfId="0" applyNumberFormat="1" applyFont="1" applyFill="1" applyBorder="1" applyAlignment="1">
      <alignment horizontal="right" vertical="center"/>
    </xf>
    <xf numFmtId="3" fontId="95" fillId="0" borderId="0" xfId="0" applyNumberFormat="1" applyFont="1" applyFill="1" applyBorder="1" applyAlignment="1">
      <alignment horizontal="right" vertical="center"/>
    </xf>
    <xf numFmtId="3" fontId="95" fillId="0" borderId="59" xfId="0" applyNumberFormat="1" applyFont="1" applyFill="1" applyBorder="1" applyAlignment="1">
      <alignment horizontal="right" vertical="center"/>
    </xf>
    <xf numFmtId="3" fontId="60" fillId="0" borderId="59" xfId="0" applyNumberFormat="1" applyFont="1" applyFill="1" applyBorder="1" applyAlignment="1">
      <alignment horizontal="right" vertical="center"/>
    </xf>
    <xf numFmtId="3" fontId="135" fillId="0" borderId="59" xfId="0" applyNumberFormat="1" applyFont="1" applyFill="1" applyBorder="1" applyAlignment="1">
      <alignment horizontal="right" vertical="center"/>
    </xf>
    <xf numFmtId="0" fontId="60" fillId="0" borderId="0" xfId="0" applyFont="1" applyFill="1" applyBorder="1" applyAlignment="1">
      <alignment horizontal="left" vertical="center" wrapText="1"/>
    </xf>
    <xf numFmtId="3" fontId="60" fillId="0" borderId="24" xfId="0" applyNumberFormat="1" applyFont="1" applyFill="1" applyBorder="1" applyAlignment="1">
      <alignment horizontal="right" vertical="center" wrapText="1"/>
    </xf>
    <xf numFmtId="3" fontId="95" fillId="0" borderId="0" xfId="0" applyNumberFormat="1" applyFont="1" applyFill="1" applyBorder="1" applyAlignment="1">
      <alignment horizontal="right" vertical="center" wrapText="1"/>
    </xf>
    <xf numFmtId="3" fontId="60" fillId="0" borderId="0" xfId="0" applyNumberFormat="1" applyFont="1" applyFill="1" applyBorder="1" applyAlignment="1">
      <alignment horizontal="right" vertical="center" wrapText="1"/>
    </xf>
    <xf numFmtId="3" fontId="60" fillId="0" borderId="0" xfId="0" applyNumberFormat="1" applyFont="1" applyFill="1" applyBorder="1" applyAlignment="1">
      <alignment horizontal="right"/>
    </xf>
    <xf numFmtId="3" fontId="60" fillId="0" borderId="59" xfId="0" applyNumberFormat="1" applyFont="1" applyFill="1" applyBorder="1" applyAlignment="1">
      <alignment horizontal="right"/>
    </xf>
    <xf numFmtId="3" fontId="173" fillId="0" borderId="0" xfId="0" applyNumberFormat="1" applyFont="1" applyFill="1" applyBorder="1" applyAlignment="1">
      <alignment horizontal="right" vertical="center" wrapText="1"/>
    </xf>
    <xf numFmtId="3" fontId="95" fillId="0" borderId="59" xfId="0" applyNumberFormat="1" applyFont="1" applyFill="1" applyBorder="1" applyAlignment="1">
      <alignment horizontal="right"/>
    </xf>
    <xf numFmtId="3" fontId="60" fillId="0" borderId="59" xfId="0" applyNumberFormat="1" applyFont="1" applyFill="1" applyBorder="1" applyAlignment="1">
      <alignment horizontal="right" vertical="center" wrapText="1"/>
    </xf>
    <xf numFmtId="3" fontId="173" fillId="0" borderId="0" xfId="0" applyNumberFormat="1" applyFont="1" applyFill="1" applyBorder="1" applyAlignment="1">
      <alignment horizontal="right" vertical="center"/>
    </xf>
    <xf numFmtId="3" fontId="62" fillId="0" borderId="112" xfId="0" applyNumberFormat="1" applyFont="1" applyFill="1" applyBorder="1" applyAlignment="1">
      <alignment horizontal="right" vertical="center" wrapText="1"/>
    </xf>
    <xf numFmtId="3" fontId="60" fillId="0" borderId="20" xfId="0" applyNumberFormat="1" applyFont="1" applyFill="1" applyBorder="1" applyAlignment="1">
      <alignment horizontal="right" vertical="center"/>
    </xf>
    <xf numFmtId="0" fontId="60" fillId="0" borderId="24" xfId="0" applyFont="1" applyFill="1" applyBorder="1" applyAlignment="1">
      <alignment horizontal="right" vertical="center" wrapText="1"/>
    </xf>
    <xf numFmtId="3" fontId="95" fillId="0" borderId="20" xfId="0" applyNumberFormat="1" applyFont="1" applyFill="1" applyBorder="1" applyAlignment="1">
      <alignment horizontal="right" vertical="center"/>
    </xf>
    <xf numFmtId="0" fontId="95" fillId="0" borderId="59" xfId="0" applyFont="1" applyFill="1" applyBorder="1" applyAlignment="1">
      <alignment vertical="center"/>
    </xf>
    <xf numFmtId="3" fontId="95" fillId="0" borderId="20" xfId="0" applyNumberFormat="1" applyFont="1" applyFill="1" applyBorder="1" applyAlignment="1">
      <alignment horizontal="right" vertical="center" wrapText="1"/>
    </xf>
    <xf numFmtId="3" fontId="152" fillId="0" borderId="173" xfId="0" applyNumberFormat="1" applyFont="1" applyFill="1" applyBorder="1" applyAlignment="1">
      <alignment horizontal="right" vertical="center" wrapText="1"/>
    </xf>
    <xf numFmtId="3" fontId="95" fillId="0" borderId="173" xfId="0" applyNumberFormat="1" applyFont="1" applyFill="1" applyBorder="1" applyAlignment="1">
      <alignment horizontal="right" vertical="center" wrapText="1"/>
    </xf>
    <xf numFmtId="3" fontId="60" fillId="0" borderId="20" xfId="0" applyNumberFormat="1" applyFont="1" applyFill="1" applyBorder="1" applyAlignment="1">
      <alignment horizontal="right" vertical="center" wrapText="1"/>
    </xf>
    <xf numFmtId="0" fontId="95" fillId="0" borderId="59" xfId="0" applyFont="1" applyFill="1" applyBorder="1" applyAlignment="1">
      <alignment horizontal="right" vertical="center"/>
    </xf>
    <xf numFmtId="0" fontId="95" fillId="0" borderId="0" xfId="0" applyFont="1" applyFill="1" applyBorder="1" applyAlignment="1">
      <alignment vertical="center"/>
    </xf>
    <xf numFmtId="3" fontId="60" fillId="0" borderId="173" xfId="0" applyNumberFormat="1" applyFont="1" applyFill="1" applyBorder="1" applyAlignment="1">
      <alignment horizontal="right" vertical="center" wrapText="1"/>
    </xf>
    <xf numFmtId="3" fontId="62" fillId="0" borderId="173" xfId="0" applyNumberFormat="1" applyFont="1" applyFill="1" applyBorder="1" applyAlignment="1">
      <alignment horizontal="right" vertical="center" wrapText="1"/>
    </xf>
    <xf numFmtId="0" fontId="60" fillId="0" borderId="24" xfId="0" applyFont="1" applyFill="1" applyBorder="1" applyAlignment="1">
      <alignment horizontal="right" vertical="center"/>
    </xf>
    <xf numFmtId="3" fontId="95" fillId="0" borderId="173" xfId="0" applyNumberFormat="1" applyFont="1" applyFill="1" applyBorder="1" applyAlignment="1">
      <alignment horizontal="right" vertical="center"/>
    </xf>
    <xf numFmtId="3" fontId="60" fillId="0" borderId="173" xfId="0" applyNumberFormat="1" applyFont="1" applyFill="1" applyBorder="1" applyAlignment="1">
      <alignment horizontal="right" vertical="center"/>
    </xf>
    <xf numFmtId="0" fontId="60" fillId="0" borderId="0" xfId="0" applyFont="1" applyFill="1" applyBorder="1" applyAlignment="1">
      <alignment horizontal="left" vertical="center"/>
    </xf>
    <xf numFmtId="0" fontId="60" fillId="0" borderId="20" xfId="0" applyFont="1" applyFill="1" applyBorder="1" applyAlignment="1">
      <alignment vertical="center" wrapText="1"/>
    </xf>
    <xf numFmtId="1" fontId="60" fillId="0" borderId="24" xfId="0" applyNumberFormat="1" applyFont="1" applyFill="1" applyBorder="1" applyAlignment="1">
      <alignment horizontal="center" vertical="center"/>
    </xf>
    <xf numFmtId="1" fontId="60" fillId="0" borderId="38" xfId="0" applyNumberFormat="1" applyFont="1" applyFill="1" applyBorder="1" applyAlignment="1">
      <alignment horizontal="center" vertical="center"/>
    </xf>
    <xf numFmtId="3" fontId="60" fillId="0" borderId="60" xfId="0" applyNumberFormat="1" applyFont="1" applyFill="1" applyBorder="1" applyAlignment="1">
      <alignment horizontal="right" vertical="center"/>
    </xf>
    <xf numFmtId="0" fontId="62" fillId="0" borderId="25" xfId="0" applyFont="1" applyFill="1" applyBorder="1" applyAlignment="1"/>
    <xf numFmtId="0" fontId="62" fillId="0" borderId="30" xfId="0" applyFont="1" applyFill="1" applyBorder="1" applyAlignment="1"/>
    <xf numFmtId="3" fontId="62" fillId="0" borderId="30" xfId="0" applyNumberFormat="1" applyFont="1" applyFill="1" applyBorder="1" applyAlignment="1">
      <alignment horizontal="right"/>
    </xf>
    <xf numFmtId="3" fontId="62" fillId="0" borderId="61" xfId="0" applyNumberFormat="1" applyFont="1" applyFill="1" applyBorder="1" applyAlignment="1">
      <alignment horizontal="right"/>
    </xf>
    <xf numFmtId="3" fontId="62" fillId="0" borderId="45" xfId="0" applyNumberFormat="1" applyFont="1" applyFill="1" applyBorder="1" applyAlignment="1">
      <alignment horizontal="right"/>
    </xf>
    <xf numFmtId="3" fontId="60" fillId="0" borderId="101" xfId="0" applyNumberFormat="1" applyFont="1" applyFill="1" applyBorder="1" applyAlignment="1">
      <alignment horizontal="right" vertical="center"/>
    </xf>
    <xf numFmtId="3" fontId="60" fillId="0" borderId="30" xfId="0" applyNumberFormat="1" applyFont="1" applyFill="1" applyBorder="1" applyAlignment="1">
      <alignment horizontal="right" vertical="center"/>
    </xf>
    <xf numFmtId="3" fontId="62" fillId="0" borderId="30" xfId="0" applyNumberFormat="1" applyFont="1" applyFill="1" applyBorder="1" applyAlignment="1">
      <alignment horizontal="right" vertical="center"/>
    </xf>
    <xf numFmtId="3" fontId="62" fillId="0" borderId="55" xfId="0" applyNumberFormat="1" applyFont="1" applyFill="1" applyBorder="1" applyAlignment="1">
      <alignment horizontal="right" vertical="center"/>
    </xf>
    <xf numFmtId="3" fontId="62" fillId="0" borderId="67" xfId="0" applyNumberFormat="1" applyFont="1" applyFill="1" applyBorder="1" applyAlignment="1">
      <alignment horizontal="right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3" fontId="0" fillId="0" borderId="0" xfId="0" applyNumberFormat="1" applyFont="1" applyFill="1" applyBorder="1"/>
    <xf numFmtId="0" fontId="174" fillId="0" borderId="0" xfId="0" applyFont="1" applyFill="1" applyBorder="1"/>
    <xf numFmtId="0" fontId="132" fillId="0" borderId="174" xfId="0" applyFont="1" applyFill="1" applyBorder="1" applyAlignment="1">
      <alignment horizontal="center"/>
    </xf>
    <xf numFmtId="3" fontId="132" fillId="0" borderId="22" xfId="0" applyNumberFormat="1" applyFont="1" applyFill="1" applyBorder="1" applyAlignment="1">
      <alignment horizontal="center"/>
    </xf>
    <xf numFmtId="0" fontId="62" fillId="0" borderId="22" xfId="0" applyFont="1" applyFill="1" applyBorder="1" applyAlignment="1">
      <alignment horizontal="center"/>
    </xf>
    <xf numFmtId="1" fontId="62" fillId="0" borderId="59" xfId="0" applyNumberFormat="1" applyFont="1" applyFill="1" applyBorder="1" applyAlignment="1">
      <alignment horizontal="center" vertical="center"/>
    </xf>
    <xf numFmtId="0" fontId="132" fillId="0" borderId="0" xfId="0" applyFont="1" applyFill="1" applyBorder="1" applyAlignment="1">
      <alignment horizontal="left" vertical="center" wrapText="1"/>
    </xf>
    <xf numFmtId="3" fontId="135" fillId="0" borderId="115" xfId="0" applyNumberFormat="1" applyFont="1" applyFill="1" applyBorder="1" applyAlignment="1">
      <alignment horizontal="right" vertical="center" wrapText="1"/>
    </xf>
    <xf numFmtId="3" fontId="135" fillId="0" borderId="63" xfId="0" applyNumberFormat="1" applyFont="1" applyFill="1" applyBorder="1" applyAlignment="1">
      <alignment horizontal="right" vertical="center"/>
    </xf>
    <xf numFmtId="3" fontId="135" fillId="0" borderId="0" xfId="0" applyNumberFormat="1" applyFont="1" applyFill="1" applyBorder="1" applyAlignment="1">
      <alignment horizontal="right" vertical="center"/>
    </xf>
    <xf numFmtId="0" fontId="62" fillId="0" borderId="0" xfId="0" applyFont="1" applyFill="1" applyBorder="1" applyAlignment="1">
      <alignment vertical="center"/>
    </xf>
    <xf numFmtId="1" fontId="62" fillId="0" borderId="101" xfId="0" applyNumberFormat="1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left" vertical="center" wrapText="1"/>
    </xf>
    <xf numFmtId="3" fontId="62" fillId="0" borderId="62" xfId="0" applyNumberFormat="1" applyFont="1" applyFill="1" applyBorder="1" applyAlignment="1">
      <alignment horizontal="right" vertical="center" wrapText="1"/>
    </xf>
    <xf numFmtId="3" fontId="62" fillId="0" borderId="61" xfId="0" applyNumberFormat="1" applyFont="1" applyFill="1" applyBorder="1" applyAlignment="1">
      <alignment horizontal="right" vertical="center" wrapText="1"/>
    </xf>
    <xf numFmtId="3" fontId="62" fillId="0" borderId="25" xfId="0" applyNumberFormat="1" applyFont="1" applyFill="1" applyBorder="1" applyAlignment="1">
      <alignment horizontal="right" vertical="center" wrapText="1"/>
    </xf>
    <xf numFmtId="3" fontId="135" fillId="0" borderId="25" xfId="0" applyNumberFormat="1" applyFont="1" applyFill="1" applyBorder="1" applyAlignment="1">
      <alignment horizontal="right" vertical="center" wrapText="1"/>
    </xf>
    <xf numFmtId="3" fontId="132" fillId="0" borderId="67" xfId="0" applyNumberFormat="1" applyFont="1" applyFill="1" applyBorder="1" applyAlignment="1">
      <alignment horizontal="right" vertical="center" wrapText="1"/>
    </xf>
    <xf numFmtId="3" fontId="132" fillId="0" borderId="25" xfId="0" applyNumberFormat="1" applyFont="1" applyFill="1" applyBorder="1" applyAlignment="1">
      <alignment horizontal="right" vertical="center"/>
    </xf>
    <xf numFmtId="3" fontId="132" fillId="0" borderId="61" xfId="0" applyNumberFormat="1" applyFont="1" applyFill="1" applyBorder="1" applyAlignment="1">
      <alignment horizontal="right" vertical="center"/>
    </xf>
    <xf numFmtId="3" fontId="60" fillId="0" borderId="25" xfId="0" applyNumberFormat="1" applyFont="1" applyFill="1" applyBorder="1" applyAlignment="1">
      <alignment horizontal="right" vertical="center"/>
    </xf>
    <xf numFmtId="3" fontId="60" fillId="0" borderId="67" xfId="0" applyNumberFormat="1" applyFont="1" applyFill="1" applyBorder="1" applyAlignment="1">
      <alignment horizontal="right" vertical="center"/>
    </xf>
    <xf numFmtId="3" fontId="135" fillId="0" borderId="0" xfId="0" applyNumberFormat="1" applyFont="1" applyFill="1" applyBorder="1" applyAlignment="1">
      <alignment horizontal="right"/>
    </xf>
    <xf numFmtId="0" fontId="62" fillId="0" borderId="0" xfId="0" applyFont="1" applyFill="1" applyBorder="1" applyAlignment="1">
      <alignment vertical="center" wrapText="1"/>
    </xf>
    <xf numFmtId="0" fontId="62" fillId="0" borderId="25" xfId="0" applyFont="1" applyFill="1" applyBorder="1" applyAlignment="1">
      <alignment vertical="center" wrapText="1"/>
    </xf>
    <xf numFmtId="3" fontId="62" fillId="0" borderId="62" xfId="0" applyNumberFormat="1" applyFont="1" applyFill="1" applyBorder="1" applyAlignment="1">
      <alignment horizontal="right" vertical="center"/>
    </xf>
    <xf numFmtId="3" fontId="62" fillId="0" borderId="61" xfId="0" applyNumberFormat="1" applyFont="1" applyFill="1" applyBorder="1" applyAlignment="1">
      <alignment horizontal="right" vertical="center"/>
    </xf>
    <xf numFmtId="3" fontId="62" fillId="0" borderId="25" xfId="0" applyNumberFormat="1" applyFont="1" applyFill="1" applyBorder="1" applyAlignment="1">
      <alignment horizontal="right" vertical="center"/>
    </xf>
    <xf numFmtId="3" fontId="62" fillId="0" borderId="67" xfId="0" applyNumberFormat="1" applyFont="1" applyFill="1" applyBorder="1" applyAlignment="1">
      <alignment horizontal="right" vertical="center" wrapText="1"/>
    </xf>
    <xf numFmtId="0" fontId="60" fillId="0" borderId="59" xfId="0" applyFont="1" applyFill="1" applyBorder="1" applyAlignment="1">
      <alignment horizontal="right" vertical="center"/>
    </xf>
    <xf numFmtId="0" fontId="152" fillId="0" borderId="0" xfId="0" applyFont="1" applyFill="1" applyBorder="1" applyAlignment="1">
      <alignment vertical="center"/>
    </xf>
    <xf numFmtId="3" fontId="132" fillId="0" borderId="25" xfId="0" applyNumberFormat="1" applyFont="1" applyFill="1" applyBorder="1" applyAlignment="1">
      <alignment horizontal="right" vertical="center" wrapText="1"/>
    </xf>
    <xf numFmtId="3" fontId="62" fillId="0" borderId="70" xfId="0" applyNumberFormat="1" applyFont="1" applyFill="1" applyBorder="1" applyAlignment="1">
      <alignment horizontal="right" vertical="center"/>
    </xf>
    <xf numFmtId="0" fontId="152" fillId="0" borderId="59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3" fontId="62" fillId="0" borderId="20" xfId="0" applyNumberFormat="1" applyFont="1" applyFill="1" applyBorder="1" applyAlignment="1">
      <alignment horizontal="right" vertical="center" wrapText="1"/>
    </xf>
    <xf numFmtId="3" fontId="62" fillId="0" borderId="0" xfId="0" applyNumberFormat="1" applyFont="1" applyFill="1" applyBorder="1" applyAlignment="1">
      <alignment horizontal="right" vertical="center"/>
    </xf>
    <xf numFmtId="3" fontId="62" fillId="0" borderId="59" xfId="0" applyNumberFormat="1" applyFont="1" applyFill="1" applyBorder="1" applyAlignment="1">
      <alignment horizontal="right" vertical="center"/>
    </xf>
    <xf numFmtId="3" fontId="152" fillId="0" borderId="59" xfId="0" applyNumberFormat="1" applyFont="1" applyFill="1" applyBorder="1" applyAlignment="1">
      <alignment horizontal="right" vertical="center"/>
    </xf>
    <xf numFmtId="3" fontId="152" fillId="0" borderId="0" xfId="0" applyNumberFormat="1" applyFont="1" applyFill="1" applyBorder="1" applyAlignment="1">
      <alignment horizontal="right" vertical="center"/>
    </xf>
    <xf numFmtId="3" fontId="62" fillId="0" borderId="112" xfId="0" applyNumberFormat="1" applyFont="1" applyFill="1" applyBorder="1" applyAlignment="1">
      <alignment horizontal="right" vertical="center"/>
    </xf>
    <xf numFmtId="0" fontId="62" fillId="0" borderId="45" xfId="0" applyFont="1" applyFill="1" applyBorder="1" applyAlignment="1">
      <alignment vertical="center"/>
    </xf>
    <xf numFmtId="0" fontId="62" fillId="0" borderId="25" xfId="0" applyFont="1" applyFill="1" applyBorder="1" applyAlignment="1">
      <alignment vertical="center"/>
    </xf>
    <xf numFmtId="3" fontId="62" fillId="0" borderId="30" xfId="0" applyNumberFormat="1" applyFont="1" applyFill="1" applyBorder="1" applyAlignment="1">
      <alignment horizontal="right" vertical="center" wrapText="1"/>
    </xf>
    <xf numFmtId="3" fontId="62" fillId="0" borderId="45" xfId="0" applyNumberFormat="1" applyFont="1" applyFill="1" applyBorder="1" applyAlignment="1">
      <alignment horizontal="right" vertical="center"/>
    </xf>
    <xf numFmtId="3" fontId="132" fillId="0" borderId="101" xfId="0" applyNumberFormat="1" applyFont="1" applyFill="1" applyBorder="1" applyAlignment="1">
      <alignment horizontal="right" vertical="center"/>
    </xf>
    <xf numFmtId="3" fontId="132" fillId="0" borderId="30" xfId="0" applyNumberFormat="1" applyFont="1" applyFill="1" applyBorder="1" applyAlignment="1">
      <alignment horizontal="right" vertical="center"/>
    </xf>
    <xf numFmtId="3" fontId="132" fillId="0" borderId="55" xfId="0" applyNumberFormat="1" applyFont="1" applyFill="1" applyBorder="1" applyAlignment="1">
      <alignment horizontal="right" vertical="center"/>
    </xf>
    <xf numFmtId="3" fontId="147" fillId="0" borderId="0" xfId="0" applyNumberFormat="1" applyFont="1" applyFill="1" applyBorder="1" applyAlignment="1"/>
    <xf numFmtId="3" fontId="30" fillId="0" borderId="132" xfId="0" applyNumberFormat="1" applyFont="1" applyFill="1" applyBorder="1"/>
    <xf numFmtId="3" fontId="50" fillId="0" borderId="0" xfId="0" applyNumberFormat="1" applyFont="1" applyFill="1" applyBorder="1" applyAlignment="1">
      <alignment wrapText="1"/>
    </xf>
    <xf numFmtId="3" fontId="36" fillId="0" borderId="0" xfId="0" applyNumberFormat="1" applyFont="1" applyFill="1" applyBorder="1" applyAlignment="1">
      <alignment horizontal="right"/>
    </xf>
    <xf numFmtId="0" fontId="133" fillId="0" borderId="128" xfId="0" applyFont="1" applyFill="1" applyBorder="1" applyAlignment="1">
      <alignment horizontal="center" vertical="center" wrapText="1"/>
    </xf>
    <xf numFmtId="3" fontId="133" fillId="0" borderId="13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3" fontId="99" fillId="0" borderId="132" xfId="0" applyNumberFormat="1" applyFont="1" applyFill="1" applyBorder="1"/>
    <xf numFmtId="3" fontId="133" fillId="0" borderId="122" xfId="0" applyNumberFormat="1" applyFont="1" applyFill="1" applyBorder="1" applyAlignment="1">
      <alignment horizontal="center" vertical="center" wrapText="1"/>
    </xf>
    <xf numFmtId="0" fontId="133" fillId="0" borderId="62" xfId="0" applyFont="1" applyFill="1" applyBorder="1"/>
    <xf numFmtId="3" fontId="133" fillId="0" borderId="122" xfId="0" applyNumberFormat="1" applyFont="1" applyFill="1" applyBorder="1" applyAlignment="1">
      <alignment horizontal="center" vertical="center"/>
    </xf>
    <xf numFmtId="3" fontId="176" fillId="0" borderId="0" xfId="0" applyNumberFormat="1" applyFont="1" applyFill="1" applyBorder="1"/>
    <xf numFmtId="3" fontId="92" fillId="0" borderId="0" xfId="0" applyNumberFormat="1" applyFont="1" applyFill="1" applyBorder="1"/>
    <xf numFmtId="3" fontId="127" fillId="0" borderId="0" xfId="0" applyNumberFormat="1" applyFont="1" applyFill="1" applyBorder="1" applyAlignment="1">
      <alignment wrapText="1"/>
    </xf>
    <xf numFmtId="3" fontId="133" fillId="0" borderId="61" xfId="0" applyNumberFormat="1" applyFont="1" applyFill="1" applyBorder="1"/>
    <xf numFmtId="0" fontId="133" fillId="0" borderId="167" xfId="0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center"/>
    </xf>
    <xf numFmtId="0" fontId="60" fillId="0" borderId="40" xfId="0" applyFont="1" applyFill="1" applyBorder="1" applyAlignment="1">
      <alignment horizontal="center"/>
    </xf>
    <xf numFmtId="0" fontId="60" fillId="0" borderId="106" xfId="0" applyFont="1" applyFill="1" applyBorder="1" applyAlignment="1">
      <alignment horizontal="center"/>
    </xf>
    <xf numFmtId="0" fontId="62" fillId="0" borderId="62" xfId="0" applyFont="1" applyFill="1" applyBorder="1" applyAlignment="1">
      <alignment horizontal="center"/>
    </xf>
    <xf numFmtId="0" fontId="60" fillId="0" borderId="20" xfId="0" applyFont="1" applyFill="1" applyBorder="1" applyAlignment="1">
      <alignment horizontal="center"/>
    </xf>
    <xf numFmtId="0" fontId="62" fillId="0" borderId="106" xfId="0" applyFont="1" applyFill="1" applyBorder="1" applyAlignment="1">
      <alignment horizontal="center" vertical="center"/>
    </xf>
    <xf numFmtId="0" fontId="62" fillId="0" borderId="20" xfId="0" applyFont="1" applyFill="1" applyBorder="1" applyAlignment="1">
      <alignment horizontal="center"/>
    </xf>
    <xf numFmtId="16" fontId="60" fillId="0" borderId="20" xfId="0" applyNumberFormat="1" applyFont="1" applyFill="1" applyBorder="1" applyAlignment="1">
      <alignment horizontal="center" vertical="center"/>
    </xf>
    <xf numFmtId="0" fontId="60" fillId="0" borderId="20" xfId="0" applyFont="1" applyFill="1" applyBorder="1" applyAlignment="1">
      <alignment horizontal="center" vertical="center"/>
    </xf>
    <xf numFmtId="16" fontId="60" fillId="0" borderId="20" xfId="0" applyNumberFormat="1" applyFont="1" applyFill="1" applyBorder="1" applyAlignment="1">
      <alignment horizontal="center"/>
    </xf>
    <xf numFmtId="0" fontId="62" fillId="0" borderId="115" xfId="0" applyFont="1" applyFill="1" applyBorder="1" applyAlignment="1">
      <alignment horizontal="center"/>
    </xf>
    <xf numFmtId="0" fontId="60" fillId="0" borderId="37" xfId="0" applyFont="1" applyFill="1" applyBorder="1" applyAlignment="1">
      <alignment horizontal="center"/>
    </xf>
    <xf numFmtId="0" fontId="62" fillId="0" borderId="106" xfId="0" applyFont="1" applyFill="1" applyBorder="1" applyAlignment="1">
      <alignment horizontal="center"/>
    </xf>
    <xf numFmtId="0" fontId="60" fillId="0" borderId="62" xfId="0" applyFont="1" applyFill="1" applyBorder="1" applyAlignment="1">
      <alignment horizontal="center"/>
    </xf>
    <xf numFmtId="0" fontId="35" fillId="0" borderId="59" xfId="0" applyFont="1" applyFill="1" applyBorder="1" applyAlignment="1">
      <alignment horizontal="center" vertical="center"/>
    </xf>
    <xf numFmtId="0" fontId="30" fillId="0" borderId="101" xfId="0" applyFont="1" applyFill="1" applyBorder="1" applyAlignment="1">
      <alignment horizontal="center" vertical="center"/>
    </xf>
    <xf numFmtId="0" fontId="30" fillId="0" borderId="9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wrapText="1"/>
    </xf>
    <xf numFmtId="3" fontId="133" fillId="0" borderId="63" xfId="0" applyNumberFormat="1" applyFont="1" applyFill="1" applyBorder="1"/>
    <xf numFmtId="0" fontId="30" fillId="0" borderId="24" xfId="0" applyFont="1" applyFill="1" applyBorder="1" applyAlignment="1">
      <alignment horizontal="center" vertical="center"/>
    </xf>
    <xf numFmtId="3" fontId="35" fillId="0" borderId="60" xfId="0" applyNumberFormat="1" applyFont="1" applyFill="1" applyBorder="1"/>
    <xf numFmtId="0" fontId="35" fillId="0" borderId="0" xfId="0" applyFont="1" applyFill="1" applyBorder="1" applyAlignment="1">
      <alignment horizontal="center" vertical="center"/>
    </xf>
    <xf numFmtId="16" fontId="160" fillId="0" borderId="24" xfId="0" applyNumberFormat="1" applyFont="1" applyFill="1" applyBorder="1" applyAlignment="1">
      <alignment horizontal="center"/>
    </xf>
    <xf numFmtId="0" fontId="145" fillId="0" borderId="38" xfId="0" applyFont="1" applyFill="1" applyBorder="1" applyAlignment="1">
      <alignment horizontal="center"/>
    </xf>
    <xf numFmtId="3" fontId="35" fillId="0" borderId="60" xfId="78" applyNumberFormat="1" applyFont="1" applyFill="1" applyBorder="1"/>
    <xf numFmtId="49" fontId="129" fillId="0" borderId="24" xfId="78" applyNumberFormat="1" applyFont="1" applyFill="1" applyBorder="1" applyAlignment="1">
      <alignment horizontal="center" vertical="center" wrapText="1"/>
    </xf>
    <xf numFmtId="49" fontId="133" fillId="0" borderId="24" xfId="78" applyNumberFormat="1" applyFont="1" applyFill="1" applyBorder="1" applyAlignment="1">
      <alignment horizontal="center" vertical="center" wrapText="1"/>
    </xf>
    <xf numFmtId="3" fontId="132" fillId="0" borderId="78" xfId="0" applyNumberFormat="1" applyFont="1" applyFill="1" applyBorder="1" applyAlignment="1">
      <alignment horizontal="right" vertical="center" wrapText="1"/>
    </xf>
    <xf numFmtId="3" fontId="95" fillId="0" borderId="0" xfId="0" applyNumberFormat="1" applyFont="1" applyFill="1" applyBorder="1" applyAlignment="1">
      <alignment horizontal="right"/>
    </xf>
    <xf numFmtId="0" fontId="62" fillId="0" borderId="116" xfId="0" applyFont="1" applyFill="1" applyBorder="1" applyAlignment="1"/>
    <xf numFmtId="3" fontId="132" fillId="0" borderId="22" xfId="0" applyNumberFormat="1" applyFont="1" applyFill="1" applyBorder="1" applyAlignment="1">
      <alignment horizontal="center" vertical="center" wrapText="1"/>
    </xf>
    <xf numFmtId="0" fontId="170" fillId="0" borderId="0" xfId="0" applyFont="1" applyFill="1" applyBorder="1" applyAlignment="1">
      <alignment horizontal="center" wrapText="1"/>
    </xf>
    <xf numFmtId="0" fontId="170" fillId="0" borderId="0" xfId="0" applyFont="1" applyFill="1" applyBorder="1" applyAlignment="1">
      <alignment horizontal="center"/>
    </xf>
    <xf numFmtId="0" fontId="170" fillId="0" borderId="122" xfId="0" applyFont="1" applyFill="1" applyBorder="1" applyAlignment="1">
      <alignment horizontal="center" wrapText="1"/>
    </xf>
    <xf numFmtId="166" fontId="129" fillId="0" borderId="122" xfId="0" applyNumberFormat="1" applyFont="1" applyFill="1" applyBorder="1" applyAlignment="1">
      <alignment horizontal="center" vertical="center"/>
    </xf>
    <xf numFmtId="166" fontId="129" fillId="0" borderId="129" xfId="0" applyNumberFormat="1" applyFont="1" applyFill="1" applyBorder="1" applyAlignment="1">
      <alignment horizontal="center" vertical="center"/>
    </xf>
    <xf numFmtId="166" fontId="129" fillId="0" borderId="177" xfId="0" applyNumberFormat="1" applyFont="1" applyFill="1" applyBorder="1" applyAlignment="1">
      <alignment horizontal="center" vertical="center"/>
    </xf>
    <xf numFmtId="0" fontId="143" fillId="0" borderId="0" xfId="0" applyFont="1" applyFill="1" applyBorder="1" applyAlignment="1">
      <alignment horizontal="center" vertical="center" wrapText="1"/>
    </xf>
    <xf numFmtId="166" fontId="133" fillId="0" borderId="0" xfId="0" applyNumberFormat="1" applyFont="1" applyFill="1" applyBorder="1" applyAlignment="1">
      <alignment horizontal="center" vertical="center"/>
    </xf>
    <xf numFmtId="166" fontId="133" fillId="0" borderId="133" xfId="0" applyNumberFormat="1" applyFont="1" applyFill="1" applyBorder="1" applyAlignment="1">
      <alignment horizontal="center" vertical="center"/>
    </xf>
    <xf numFmtId="0" fontId="26" fillId="0" borderId="22" xfId="0" applyFont="1" applyFill="1" applyBorder="1" applyAlignment="1">
      <alignment horizontal="center"/>
    </xf>
    <xf numFmtId="0" fontId="67" fillId="27" borderId="128" xfId="0" applyFont="1" applyFill="1" applyBorder="1" applyAlignment="1">
      <alignment horizontal="left" vertical="center" wrapText="1"/>
    </xf>
    <xf numFmtId="1" fontId="67" fillId="27" borderId="122" xfId="0" applyNumberFormat="1" applyFont="1" applyFill="1" applyBorder="1" applyAlignment="1">
      <alignment horizontal="right" vertical="center"/>
    </xf>
    <xf numFmtId="49" fontId="67" fillId="27" borderId="122" xfId="0" applyNumberFormat="1" applyFont="1" applyFill="1" applyBorder="1" applyAlignment="1">
      <alignment horizontal="right" vertical="center"/>
    </xf>
    <xf numFmtId="167" fontId="67" fillId="27" borderId="122" xfId="0" applyNumberFormat="1" applyFont="1" applyFill="1" applyBorder="1" applyAlignment="1">
      <alignment horizontal="right" vertical="center"/>
    </xf>
    <xf numFmtId="167" fontId="67" fillId="27" borderId="129" xfId="0" applyNumberFormat="1" applyFont="1" applyFill="1" applyBorder="1" applyAlignment="1">
      <alignment horizontal="right" vertical="center"/>
    </xf>
    <xf numFmtId="167" fontId="67" fillId="27" borderId="177" xfId="0" applyNumberFormat="1" applyFont="1" applyFill="1" applyBorder="1" applyAlignment="1">
      <alignment horizontal="right" vertical="center"/>
    </xf>
    <xf numFmtId="0" fontId="116" fillId="0" borderId="0" xfId="0" applyFont="1" applyFill="1" applyBorder="1" applyAlignment="1">
      <alignment horizontal="center" vertical="center" wrapText="1"/>
    </xf>
    <xf numFmtId="49" fontId="99" fillId="0" borderId="0" xfId="0" applyNumberFormat="1" applyFont="1" applyFill="1" applyBorder="1" applyAlignment="1">
      <alignment horizontal="center" vertical="center"/>
    </xf>
    <xf numFmtId="166" fontId="99" fillId="0" borderId="0" xfId="0" applyNumberFormat="1" applyFont="1" applyFill="1" applyBorder="1" applyAlignment="1">
      <alignment horizontal="center" vertical="center"/>
    </xf>
    <xf numFmtId="167" fontId="118" fillId="27" borderId="178" xfId="0" applyNumberFormat="1" applyFont="1" applyFill="1" applyBorder="1" applyAlignment="1">
      <alignment horizontal="right" vertical="center"/>
    </xf>
    <xf numFmtId="0" fontId="67" fillId="0" borderId="128" xfId="0" applyFont="1" applyFill="1" applyBorder="1" applyAlignment="1">
      <alignment wrapText="1"/>
    </xf>
    <xf numFmtId="0" fontId="67" fillId="0" borderId="122" xfId="0" applyFont="1" applyFill="1" applyBorder="1"/>
    <xf numFmtId="0" fontId="67" fillId="0" borderId="122" xfId="0" applyFont="1" applyFill="1" applyBorder="1" applyAlignment="1">
      <alignment horizontal="right"/>
    </xf>
    <xf numFmtId="167" fontId="67" fillId="0" borderId="122" xfId="0" applyNumberFormat="1" applyFont="1" applyFill="1" applyBorder="1" applyAlignment="1">
      <alignment horizontal="right"/>
    </xf>
    <xf numFmtId="167" fontId="67" fillId="0" borderId="129" xfId="0" applyNumberFormat="1" applyFont="1" applyFill="1" applyBorder="1" applyAlignment="1">
      <alignment horizontal="right"/>
    </xf>
    <xf numFmtId="0" fontId="85" fillId="0" borderId="24" xfId="0" applyFont="1" applyFill="1" applyBorder="1" applyAlignment="1">
      <alignment horizontal="center"/>
    </xf>
    <xf numFmtId="0" fontId="119" fillId="0" borderId="0" xfId="0" applyFont="1" applyFill="1" applyBorder="1" applyAlignment="1">
      <alignment wrapText="1"/>
    </xf>
    <xf numFmtId="0" fontId="119" fillId="0" borderId="0" xfId="0" applyFont="1" applyFill="1" applyBorder="1"/>
    <xf numFmtId="0" fontId="119" fillId="0" borderId="0" xfId="0" applyFont="1" applyFill="1" applyBorder="1" applyAlignment="1">
      <alignment horizontal="right"/>
    </xf>
    <xf numFmtId="0" fontId="118" fillId="0" borderId="0" xfId="0" applyFont="1" applyFill="1" applyBorder="1" applyAlignment="1">
      <alignment horizontal="right"/>
    </xf>
    <xf numFmtId="0" fontId="118" fillId="0" borderId="0" xfId="0" applyFont="1" applyFill="1" applyBorder="1" applyAlignment="1"/>
    <xf numFmtId="0" fontId="118" fillId="0" borderId="59" xfId="0" applyFont="1" applyFill="1" applyBorder="1" applyAlignment="1"/>
    <xf numFmtId="0" fontId="23" fillId="0" borderId="24" xfId="0" applyFont="1" applyFill="1" applyBorder="1" applyAlignment="1">
      <alignment horizontal="center"/>
    </xf>
    <xf numFmtId="0" fontId="67" fillId="0" borderId="121" xfId="0" applyFont="1" applyFill="1" applyBorder="1" applyAlignment="1">
      <alignment wrapText="1"/>
    </xf>
    <xf numFmtId="0" fontId="118" fillId="0" borderId="121" xfId="0" applyFont="1" applyFill="1" applyBorder="1"/>
    <xf numFmtId="0" fontId="118" fillId="0" borderId="121" xfId="0" applyFont="1" applyFill="1" applyBorder="1" applyAlignment="1">
      <alignment horizontal="right"/>
    </xf>
    <xf numFmtId="0" fontId="88" fillId="0" borderId="121" xfId="0" applyFont="1" applyFill="1" applyBorder="1" applyAlignment="1">
      <alignment horizontal="right"/>
    </xf>
    <xf numFmtId="0" fontId="118" fillId="0" borderId="121" xfId="0" applyFont="1" applyFill="1" applyBorder="1" applyAlignment="1"/>
    <xf numFmtId="0" fontId="118" fillId="0" borderId="153" xfId="0" applyFont="1" applyFill="1" applyBorder="1" applyAlignment="1"/>
    <xf numFmtId="0" fontId="23" fillId="0" borderId="22" xfId="0" applyFont="1" applyFill="1" applyBorder="1" applyAlignment="1">
      <alignment horizontal="center"/>
    </xf>
    <xf numFmtId="0" fontId="65" fillId="0" borderId="128" xfId="0" applyFont="1" applyFill="1" applyBorder="1" applyAlignment="1">
      <alignment wrapText="1"/>
    </xf>
    <xf numFmtId="165" fontId="65" fillId="0" borderId="122" xfId="0" applyNumberFormat="1" applyFont="1" applyFill="1" applyBorder="1"/>
    <xf numFmtId="0" fontId="65" fillId="0" borderId="122" xfId="0" applyFont="1" applyFill="1" applyBorder="1" applyAlignment="1">
      <alignment horizontal="right"/>
    </xf>
    <xf numFmtId="0" fontId="67" fillId="0" borderId="129" xfId="0" applyFont="1" applyFill="1" applyBorder="1" applyAlignment="1">
      <alignment horizontal="right"/>
    </xf>
    <xf numFmtId="167" fontId="67" fillId="0" borderId="177" xfId="0" applyNumberFormat="1" applyFont="1" applyFill="1" applyBorder="1" applyAlignment="1">
      <alignment horizontal="right"/>
    </xf>
    <xf numFmtId="0" fontId="65" fillId="0" borderId="122" xfId="0" applyFont="1" applyFill="1" applyBorder="1"/>
    <xf numFmtId="0" fontId="68" fillId="0" borderId="122" xfId="0" applyFont="1" applyFill="1" applyBorder="1" applyAlignment="1">
      <alignment horizontal="right"/>
    </xf>
    <xf numFmtId="165" fontId="67" fillId="0" borderId="122" xfId="0" applyNumberFormat="1" applyFont="1" applyFill="1" applyBorder="1" applyAlignment="1">
      <alignment horizontal="right"/>
    </xf>
    <xf numFmtId="165" fontId="67" fillId="0" borderId="129" xfId="0" applyNumberFormat="1" applyFont="1" applyFill="1" applyBorder="1" applyAlignment="1">
      <alignment horizontal="right"/>
    </xf>
    <xf numFmtId="0" fontId="85" fillId="0" borderId="22" xfId="0" applyFont="1" applyFill="1" applyBorder="1" applyAlignment="1">
      <alignment horizontal="center"/>
    </xf>
    <xf numFmtId="0" fontId="119" fillId="0" borderId="149" xfId="0" applyFont="1" applyFill="1" applyBorder="1" applyAlignment="1">
      <alignment wrapText="1"/>
    </xf>
    <xf numFmtId="0" fontId="119" fillId="0" borderId="149" xfId="0" applyFont="1" applyFill="1" applyBorder="1"/>
    <xf numFmtId="0" fontId="119" fillId="0" borderId="149" xfId="0" applyFont="1" applyFill="1" applyBorder="1" applyAlignment="1">
      <alignment horizontal="right"/>
    </xf>
    <xf numFmtId="0" fontId="118" fillId="0" borderId="149" xfId="0" applyFont="1" applyFill="1" applyBorder="1" applyAlignment="1">
      <alignment horizontal="right"/>
    </xf>
    <xf numFmtId="0" fontId="118" fillId="0" borderId="179" xfId="0" applyFont="1" applyFill="1" applyBorder="1" applyAlignment="1">
      <alignment horizontal="right"/>
    </xf>
    <xf numFmtId="0" fontId="88" fillId="0" borderId="0" xfId="0" applyFont="1" applyFill="1" applyBorder="1" applyAlignment="1">
      <alignment horizontal="right"/>
    </xf>
    <xf numFmtId="0" fontId="118" fillId="0" borderId="72" xfId="0" applyFont="1" applyFill="1" applyBorder="1" applyAlignment="1">
      <alignment horizontal="right"/>
    </xf>
    <xf numFmtId="0" fontId="118" fillId="0" borderId="153" xfId="0" applyFont="1" applyFill="1" applyBorder="1" applyAlignment="1">
      <alignment horizontal="right"/>
    </xf>
    <xf numFmtId="0" fontId="67" fillId="0" borderId="177" xfId="0" applyFont="1" applyFill="1" applyBorder="1" applyAlignment="1">
      <alignment horizontal="right"/>
    </xf>
    <xf numFmtId="0" fontId="65" fillId="0" borderId="128" xfId="0" applyFont="1" applyFill="1" applyBorder="1" applyAlignment="1">
      <alignment vertical="center" wrapText="1"/>
    </xf>
    <xf numFmtId="0" fontId="65" fillId="0" borderId="122" xfId="0" applyFont="1" applyFill="1" applyBorder="1" applyAlignment="1">
      <alignment vertical="center"/>
    </xf>
    <xf numFmtId="0" fontId="65" fillId="0" borderId="122" xfId="0" applyFont="1" applyFill="1" applyBorder="1" applyAlignment="1">
      <alignment horizontal="right" vertical="center"/>
    </xf>
    <xf numFmtId="0" fontId="67" fillId="0" borderId="122" xfId="0" applyFont="1" applyFill="1" applyBorder="1" applyAlignment="1">
      <alignment horizontal="right" vertical="center"/>
    </xf>
    <xf numFmtId="0" fontId="67" fillId="0" borderId="129" xfId="0" applyFont="1" applyFill="1" applyBorder="1" applyAlignment="1">
      <alignment horizontal="right" vertical="center"/>
    </xf>
    <xf numFmtId="0" fontId="67" fillId="0" borderId="177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165" fontId="67" fillId="0" borderId="177" xfId="0" applyNumberFormat="1" applyFont="1" applyFill="1" applyBorder="1" applyAlignment="1">
      <alignment horizontal="right"/>
    </xf>
    <xf numFmtId="0" fontId="118" fillId="0" borderId="0" xfId="0" applyFont="1" applyFill="1" applyBorder="1" applyAlignment="1">
      <alignment wrapText="1"/>
    </xf>
    <xf numFmtId="0" fontId="118" fillId="0" borderId="0" xfId="0" applyFont="1" applyFill="1" applyBorder="1"/>
    <xf numFmtId="4" fontId="118" fillId="0" borderId="0" xfId="0" applyNumberFormat="1" applyFont="1" applyFill="1" applyBorder="1" applyAlignment="1">
      <alignment horizontal="right"/>
    </xf>
    <xf numFmtId="0" fontId="118" fillId="0" borderId="59" xfId="0" applyFont="1" applyFill="1" applyBorder="1" applyAlignment="1">
      <alignment horizontal="right"/>
    </xf>
    <xf numFmtId="0" fontId="23" fillId="0" borderId="44" xfId="0" applyFont="1" applyFill="1" applyBorder="1" applyAlignment="1">
      <alignment horizontal="center"/>
    </xf>
    <xf numFmtId="0" fontId="20" fillId="0" borderId="80" xfId="0" applyFont="1" applyFill="1" applyBorder="1"/>
    <xf numFmtId="0" fontId="65" fillId="0" borderId="22" xfId="0" applyFont="1" applyFill="1" applyBorder="1"/>
    <xf numFmtId="0" fontId="65" fillId="0" borderId="22" xfId="0" applyFont="1" applyFill="1" applyBorder="1" applyAlignment="1">
      <alignment horizontal="right"/>
    </xf>
    <xf numFmtId="0" fontId="119" fillId="0" borderId="22" xfId="0" applyFont="1" applyFill="1" applyBorder="1" applyAlignment="1">
      <alignment horizontal="right"/>
    </xf>
    <xf numFmtId="0" fontId="88" fillId="0" borderId="22" xfId="0" applyFont="1" applyFill="1" applyBorder="1" applyAlignment="1">
      <alignment horizontal="right"/>
    </xf>
    <xf numFmtId="0" fontId="67" fillId="0" borderId="22" xfId="0" applyFont="1" applyFill="1" applyBorder="1" applyAlignment="1">
      <alignment horizontal="right"/>
    </xf>
    <xf numFmtId="0" fontId="118" fillId="0" borderId="22" xfId="0" applyFont="1" applyFill="1" applyBorder="1" applyAlignment="1">
      <alignment horizontal="right"/>
    </xf>
    <xf numFmtId="3" fontId="67" fillId="0" borderId="22" xfId="0" applyNumberFormat="1" applyFont="1" applyFill="1" applyBorder="1" applyAlignment="1">
      <alignment horizontal="right"/>
    </xf>
    <xf numFmtId="2" fontId="67" fillId="0" borderId="22" xfId="0" applyNumberFormat="1" applyFont="1" applyFill="1" applyBorder="1" applyAlignment="1">
      <alignment horizontal="right"/>
    </xf>
    <xf numFmtId="0" fontId="68" fillId="0" borderId="0" xfId="0" applyFont="1" applyFill="1" applyBorder="1" applyAlignment="1">
      <alignment wrapText="1"/>
    </xf>
    <xf numFmtId="0" fontId="65" fillId="0" borderId="44" xfId="0" applyFont="1" applyFill="1" applyBorder="1"/>
    <xf numFmtId="0" fontId="119" fillId="0" borderId="44" xfId="0" applyFont="1" applyFill="1" applyBorder="1" applyAlignment="1">
      <alignment horizontal="right"/>
    </xf>
    <xf numFmtId="0" fontId="65" fillId="0" borderId="44" xfId="0" applyFont="1" applyFill="1" applyBorder="1" applyAlignment="1">
      <alignment horizontal="right"/>
    </xf>
    <xf numFmtId="0" fontId="88" fillId="0" borderId="44" xfId="0" applyFont="1" applyFill="1" applyBorder="1" applyAlignment="1">
      <alignment horizontal="right"/>
    </xf>
    <xf numFmtId="0" fontId="67" fillId="0" borderId="44" xfId="0" applyFont="1" applyFill="1" applyBorder="1" applyAlignment="1">
      <alignment horizontal="right"/>
    </xf>
    <xf numFmtId="0" fontId="118" fillId="0" borderId="44" xfId="0" applyFont="1" applyFill="1" applyBorder="1" applyAlignment="1">
      <alignment horizontal="right"/>
    </xf>
    <xf numFmtId="0" fontId="65" fillId="0" borderId="132" xfId="0" applyFont="1" applyFill="1" applyBorder="1" applyAlignment="1">
      <alignment wrapText="1"/>
    </xf>
    <xf numFmtId="165" fontId="67" fillId="0" borderId="22" xfId="0" applyNumberFormat="1" applyFont="1" applyFill="1" applyBorder="1" applyAlignment="1">
      <alignment horizontal="right"/>
    </xf>
    <xf numFmtId="0" fontId="68" fillId="0" borderId="132" xfId="0" applyFont="1" applyFill="1" applyBorder="1" applyAlignment="1">
      <alignment wrapText="1"/>
    </xf>
    <xf numFmtId="0" fontId="67" fillId="0" borderId="132" xfId="0" applyFont="1" applyFill="1" applyBorder="1" applyAlignment="1">
      <alignment wrapText="1"/>
    </xf>
    <xf numFmtId="0" fontId="67" fillId="0" borderId="23" xfId="0" applyFont="1" applyFill="1" applyBorder="1"/>
    <xf numFmtId="0" fontId="65" fillId="0" borderId="23" xfId="0" applyFont="1" applyFill="1" applyBorder="1" applyAlignment="1">
      <alignment horizontal="right"/>
    </xf>
    <xf numFmtId="0" fontId="119" fillId="0" borderId="23" xfId="0" applyFont="1" applyFill="1" applyBorder="1" applyAlignment="1">
      <alignment horizontal="right"/>
    </xf>
    <xf numFmtId="0" fontId="118" fillId="0" borderId="23" xfId="0" applyFont="1" applyFill="1" applyBorder="1" applyAlignment="1">
      <alignment horizontal="right"/>
    </xf>
    <xf numFmtId="0" fontId="67" fillId="0" borderId="23" xfId="0" applyFont="1" applyFill="1" applyBorder="1" applyAlignment="1">
      <alignment horizontal="right"/>
    </xf>
    <xf numFmtId="2" fontId="67" fillId="0" borderId="23" xfId="0" applyNumberFormat="1" applyFont="1" applyFill="1" applyBorder="1" applyAlignment="1">
      <alignment horizontal="right"/>
    </xf>
    <xf numFmtId="4" fontId="67" fillId="0" borderId="23" xfId="0" applyNumberFormat="1" applyFont="1" applyFill="1" applyBorder="1" applyAlignment="1">
      <alignment horizontal="right"/>
    </xf>
    <xf numFmtId="0" fontId="67" fillId="0" borderId="41" xfId="0" applyFont="1" applyFill="1" applyBorder="1" applyAlignment="1">
      <alignment wrapText="1"/>
    </xf>
    <xf numFmtId="0" fontId="118" fillId="0" borderId="77" xfId="0" applyFont="1" applyFill="1" applyBorder="1"/>
    <xf numFmtId="0" fontId="119" fillId="0" borderId="77" xfId="0" applyFont="1" applyFill="1" applyBorder="1" applyAlignment="1">
      <alignment horizontal="right"/>
    </xf>
    <xf numFmtId="0" fontId="88" fillId="0" borderId="77" xfId="0" applyFont="1" applyFill="1" applyBorder="1" applyAlignment="1">
      <alignment horizontal="right"/>
    </xf>
    <xf numFmtId="0" fontId="118" fillId="0" borderId="77" xfId="0" applyFont="1" applyFill="1" applyBorder="1" applyAlignment="1">
      <alignment horizontal="right"/>
    </xf>
    <xf numFmtId="0" fontId="118" fillId="0" borderId="80" xfId="0" applyFont="1" applyFill="1" applyBorder="1" applyAlignment="1">
      <alignment horizontal="right"/>
    </xf>
    <xf numFmtId="0" fontId="23" fillId="0" borderId="59" xfId="0" applyFont="1" applyFill="1" applyBorder="1" applyAlignment="1">
      <alignment horizontal="center"/>
    </xf>
    <xf numFmtId="0" fontId="67" fillId="0" borderId="0" xfId="0" applyFont="1" applyFill="1" applyBorder="1" applyAlignment="1">
      <alignment wrapText="1"/>
    </xf>
    <xf numFmtId="0" fontId="65" fillId="0" borderId="80" xfId="0" applyFont="1" applyFill="1" applyBorder="1" applyAlignment="1">
      <alignment wrapText="1"/>
    </xf>
    <xf numFmtId="0" fontId="67" fillId="0" borderId="22" xfId="0" applyFont="1" applyFill="1" applyBorder="1"/>
    <xf numFmtId="0" fontId="68" fillId="0" borderId="22" xfId="0" applyFont="1" applyFill="1" applyBorder="1" applyAlignment="1">
      <alignment horizontal="right"/>
    </xf>
    <xf numFmtId="0" fontId="67" fillId="0" borderId="0" xfId="0" applyFont="1" applyFill="1" applyBorder="1" applyAlignment="1">
      <alignment shrinkToFit="1"/>
    </xf>
    <xf numFmtId="0" fontId="66" fillId="0" borderId="22" xfId="0" applyFont="1" applyFill="1" applyBorder="1" applyAlignment="1">
      <alignment horizontal="right"/>
    </xf>
    <xf numFmtId="167" fontId="67" fillId="0" borderId="22" xfId="0" applyNumberFormat="1" applyFont="1" applyFill="1" applyBorder="1" applyAlignment="1">
      <alignment horizontal="right"/>
    </xf>
    <xf numFmtId="0" fontId="67" fillId="0" borderId="77" xfId="0" applyFont="1" applyFill="1" applyBorder="1" applyAlignment="1">
      <alignment shrinkToFit="1"/>
    </xf>
    <xf numFmtId="0" fontId="88" fillId="0" borderId="74" xfId="0" applyFont="1" applyFill="1" applyBorder="1"/>
    <xf numFmtId="0" fontId="120" fillId="0" borderId="74" xfId="0" applyFont="1" applyFill="1" applyBorder="1" applyAlignment="1">
      <alignment horizontal="right"/>
    </xf>
    <xf numFmtId="0" fontId="88" fillId="0" borderId="74" xfId="0" applyFont="1" applyFill="1" applyBorder="1" applyAlignment="1">
      <alignment horizontal="right"/>
    </xf>
    <xf numFmtId="0" fontId="118" fillId="0" borderId="74" xfId="0" applyFont="1" applyFill="1" applyBorder="1" applyAlignment="1">
      <alignment horizontal="right"/>
    </xf>
    <xf numFmtId="0" fontId="26" fillId="0" borderId="24" xfId="0" applyFont="1" applyFill="1" applyBorder="1" applyAlignment="1">
      <alignment horizontal="center"/>
    </xf>
    <xf numFmtId="0" fontId="67" fillId="0" borderId="121" xfId="0" applyFont="1" applyFill="1" applyBorder="1"/>
    <xf numFmtId="0" fontId="67" fillId="0" borderId="121" xfId="0" applyFont="1" applyFill="1" applyBorder="1" applyAlignment="1">
      <alignment horizontal="right"/>
    </xf>
    <xf numFmtId="0" fontId="65" fillId="0" borderId="121" xfId="0" applyFont="1" applyFill="1" applyBorder="1" applyAlignment="1">
      <alignment horizontal="right"/>
    </xf>
    <xf numFmtId="2" fontId="67" fillId="0" borderId="121" xfId="0" applyNumberFormat="1" applyFont="1" applyFill="1" applyBorder="1" applyAlignment="1">
      <alignment horizontal="right"/>
    </xf>
    <xf numFmtId="0" fontId="67" fillId="0" borderId="0" xfId="0" applyFont="1" applyFill="1" applyBorder="1" applyAlignment="1">
      <alignment horizontal="right"/>
    </xf>
    <xf numFmtId="0" fontId="67" fillId="0" borderId="132" xfId="0" applyFont="1" applyFill="1" applyBorder="1" applyAlignment="1">
      <alignment horizontal="right"/>
    </xf>
    <xf numFmtId="0" fontId="67" fillId="0" borderId="123" xfId="0" applyFont="1" applyFill="1" applyBorder="1" applyAlignment="1">
      <alignment horizontal="right"/>
    </xf>
    <xf numFmtId="2" fontId="67" fillId="0" borderId="123" xfId="0" applyNumberFormat="1" applyFont="1" applyFill="1" applyBorder="1" applyAlignment="1">
      <alignment horizontal="right"/>
    </xf>
    <xf numFmtId="165" fontId="67" fillId="0" borderId="123" xfId="0" applyNumberFormat="1" applyFont="1" applyFill="1" applyBorder="1" applyAlignment="1">
      <alignment horizontal="right"/>
    </xf>
    <xf numFmtId="165" fontId="67" fillId="0" borderId="178" xfId="0" applyNumberFormat="1" applyFont="1" applyFill="1" applyBorder="1" applyAlignment="1">
      <alignment horizontal="right"/>
    </xf>
    <xf numFmtId="49" fontId="67" fillId="0" borderId="122" xfId="0" applyNumberFormat="1" applyFont="1" applyFill="1" applyBorder="1" applyAlignment="1">
      <alignment horizontal="right"/>
    </xf>
    <xf numFmtId="49" fontId="118" fillId="0" borderId="0" xfId="0" applyNumberFormat="1" applyFont="1" applyFill="1" applyBorder="1" applyAlignment="1">
      <alignment horizontal="right"/>
    </xf>
    <xf numFmtId="0" fontId="118" fillId="0" borderId="0" xfId="0" applyNumberFormat="1" applyFont="1" applyFill="1" applyBorder="1" applyAlignment="1">
      <alignment horizontal="right"/>
    </xf>
    <xf numFmtId="0" fontId="98" fillId="0" borderId="0" xfId="0" applyFont="1" applyFill="1" applyBorder="1" applyAlignment="1">
      <alignment wrapText="1"/>
    </xf>
    <xf numFmtId="0" fontId="26" fillId="0" borderId="22" xfId="0" applyFont="1" applyFill="1" applyBorder="1" applyAlignment="1">
      <alignment horizontal="center" vertical="center" wrapText="1"/>
    </xf>
    <xf numFmtId="0" fontId="23" fillId="0" borderId="40" xfId="0" applyFont="1" applyFill="1" applyBorder="1"/>
    <xf numFmtId="0" fontId="23" fillId="0" borderId="23" xfId="0" applyFont="1" applyFill="1" applyBorder="1"/>
    <xf numFmtId="3" fontId="23" fillId="0" borderId="20" xfId="0" applyNumberFormat="1" applyFont="1" applyFill="1" applyBorder="1"/>
    <xf numFmtId="3" fontId="23" fillId="0" borderId="20" xfId="0" applyNumberFormat="1" applyFont="1" applyFill="1" applyBorder="1" applyAlignment="1">
      <alignment vertical="center"/>
    </xf>
    <xf numFmtId="3" fontId="26" fillId="0" borderId="20" xfId="0" applyNumberFormat="1" applyFont="1" applyFill="1" applyBorder="1" applyAlignment="1">
      <alignment vertical="center"/>
    </xf>
    <xf numFmtId="0" fontId="26" fillId="0" borderId="0" xfId="0" applyFont="1" applyFill="1" applyBorder="1"/>
    <xf numFmtId="0" fontId="116" fillId="0" borderId="0" xfId="0" applyFont="1" applyFill="1" applyBorder="1"/>
    <xf numFmtId="0" fontId="148" fillId="0" borderId="40" xfId="0" applyFont="1" applyFill="1" applyBorder="1"/>
    <xf numFmtId="0" fontId="148" fillId="0" borderId="20" xfId="0" applyFont="1" applyFill="1" applyBorder="1"/>
    <xf numFmtId="0" fontId="148" fillId="0" borderId="23" xfId="0" applyFont="1" applyFill="1" applyBorder="1"/>
    <xf numFmtId="9" fontId="150" fillId="0" borderId="24" xfId="91" applyFont="1" applyFill="1" applyBorder="1"/>
    <xf numFmtId="0" fontId="148" fillId="0" borderId="38" xfId="0" applyFont="1" applyFill="1" applyBorder="1"/>
    <xf numFmtId="9" fontId="150" fillId="0" borderId="30" xfId="91" applyFont="1" applyFill="1" applyBorder="1"/>
    <xf numFmtId="9" fontId="150" fillId="0" borderId="38" xfId="91" applyFont="1" applyFill="1" applyBorder="1"/>
    <xf numFmtId="0" fontId="36" fillId="0" borderId="23" xfId="0" applyFont="1" applyFill="1" applyBorder="1"/>
    <xf numFmtId="0" fontId="36" fillId="0" borderId="24" xfId="0" applyFont="1" applyFill="1" applyBorder="1"/>
    <xf numFmtId="0" fontId="30" fillId="0" borderId="24" xfId="0" applyFont="1" applyFill="1" applyBorder="1"/>
    <xf numFmtId="0" fontId="35" fillId="0" borderId="24" xfId="0" applyFont="1" applyFill="1" applyBorder="1"/>
    <xf numFmtId="9" fontId="35" fillId="0" borderId="24" xfId="91" applyFont="1" applyFill="1" applyBorder="1"/>
    <xf numFmtId="9" fontId="35" fillId="0" borderId="38" xfId="91" applyFont="1" applyFill="1" applyBorder="1"/>
    <xf numFmtId="9" fontId="35" fillId="0" borderId="30" xfId="91" applyFont="1" applyFill="1" applyBorder="1"/>
    <xf numFmtId="9" fontId="35" fillId="0" borderId="67" xfId="91" applyFont="1" applyFill="1" applyBorder="1"/>
    <xf numFmtId="3" fontId="31" fillId="0" borderId="40" xfId="0" applyNumberFormat="1" applyFont="1" applyFill="1" applyBorder="1"/>
    <xf numFmtId="3" fontId="31" fillId="0" borderId="20" xfId="0" applyNumberFormat="1" applyFont="1" applyFill="1" applyBorder="1" applyAlignment="1">
      <alignment vertical="center"/>
    </xf>
    <xf numFmtId="3" fontId="31" fillId="0" borderId="20" xfId="0" applyNumberFormat="1" applyFont="1" applyFill="1" applyBorder="1"/>
    <xf numFmtId="3" fontId="31" fillId="26" borderId="20" xfId="0" applyNumberFormat="1" applyFont="1" applyFill="1" applyBorder="1"/>
    <xf numFmtId="3" fontId="75" fillId="0" borderId="62" xfId="0" applyNumberFormat="1" applyFont="1" applyFill="1" applyBorder="1"/>
    <xf numFmtId="3" fontId="75" fillId="0" borderId="20" xfId="0" applyNumberFormat="1" applyFont="1" applyFill="1" applyBorder="1"/>
    <xf numFmtId="3" fontId="31" fillId="26" borderId="20" xfId="0" applyNumberFormat="1" applyFont="1" applyFill="1" applyBorder="1" applyAlignment="1">
      <alignment vertical="center"/>
    </xf>
    <xf numFmtId="3" fontId="75" fillId="0" borderId="25" xfId="0" applyNumberFormat="1" applyFont="1" applyFill="1" applyBorder="1"/>
    <xf numFmtId="3" fontId="84" fillId="0" borderId="20" xfId="0" applyNumberFormat="1" applyFont="1" applyFill="1" applyBorder="1"/>
    <xf numFmtId="3" fontId="84" fillId="0" borderId="106" xfId="0" applyNumberFormat="1" applyFont="1" applyFill="1" applyBorder="1"/>
    <xf numFmtId="3" fontId="75" fillId="0" borderId="62" xfId="0" applyNumberFormat="1" applyFont="1" applyFill="1" applyBorder="1" applyAlignment="1">
      <alignment vertical="center"/>
    </xf>
    <xf numFmtId="3" fontId="75" fillId="0" borderId="20" xfId="0" applyNumberFormat="1" applyFont="1" applyFill="1" applyBorder="1" applyAlignment="1">
      <alignment vertical="center"/>
    </xf>
    <xf numFmtId="3" fontId="75" fillId="0" borderId="25" xfId="0" applyNumberFormat="1" applyFont="1" applyFill="1" applyBorder="1" applyAlignment="1">
      <alignment vertical="center"/>
    </xf>
    <xf numFmtId="0" fontId="109" fillId="0" borderId="23" xfId="0" applyFont="1" applyFill="1" applyBorder="1"/>
    <xf numFmtId="0" fontId="109" fillId="0" borderId="24" xfId="0" applyFont="1" applyFill="1" applyBorder="1"/>
    <xf numFmtId="0" fontId="33" fillId="0" borderId="24" xfId="0" applyFont="1" applyFill="1" applyBorder="1"/>
    <xf numFmtId="3" fontId="33" fillId="0" borderId="24" xfId="0" applyNumberFormat="1" applyFont="1" applyFill="1" applyBorder="1"/>
    <xf numFmtId="0" fontId="33" fillId="0" borderId="24" xfId="0" applyFont="1" applyFill="1" applyBorder="1" applyAlignment="1">
      <alignment vertical="center"/>
    </xf>
    <xf numFmtId="9" fontId="33" fillId="0" borderId="24" xfId="91" applyFont="1" applyFill="1" applyBorder="1"/>
    <xf numFmtId="9" fontId="33" fillId="0" borderId="55" xfId="91" applyFont="1" applyFill="1" applyBorder="1"/>
    <xf numFmtId="0" fontId="92" fillId="0" borderId="22" xfId="78" applyFont="1" applyFill="1" applyBorder="1"/>
    <xf numFmtId="3" fontId="133" fillId="0" borderId="163" xfId="78" applyNumberFormat="1" applyFont="1" applyFill="1" applyBorder="1" applyAlignment="1">
      <alignment horizontal="center" vertical="center" wrapText="1"/>
    </xf>
    <xf numFmtId="3" fontId="133" fillId="0" borderId="163" xfId="78" applyNumberFormat="1" applyFont="1" applyFill="1" applyBorder="1" applyAlignment="1">
      <alignment horizontal="center" vertical="center"/>
    </xf>
    <xf numFmtId="3" fontId="133" fillId="0" borderId="181" xfId="78" applyNumberFormat="1" applyFont="1" applyFill="1" applyBorder="1" applyAlignment="1">
      <alignment horizontal="center" vertical="center"/>
    </xf>
    <xf numFmtId="0" fontId="35" fillId="0" borderId="107" xfId="78" applyFont="1" applyFill="1" applyBorder="1" applyAlignment="1">
      <alignment horizontal="center" vertical="center"/>
    </xf>
    <xf numFmtId="0" fontId="35" fillId="0" borderId="108" xfId="78" applyFont="1" applyFill="1" applyBorder="1" applyAlignment="1">
      <alignment horizontal="center" vertical="center"/>
    </xf>
    <xf numFmtId="0" fontId="92" fillId="0" borderId="183" xfId="78" applyFont="1" applyFill="1" applyBorder="1"/>
    <xf numFmtId="0" fontId="92" fillId="0" borderId="24" xfId="78" applyFont="1" applyFill="1" applyBorder="1"/>
    <xf numFmtId="0" fontId="92" fillId="0" borderId="59" xfId="78" applyFont="1" applyFill="1" applyBorder="1" applyAlignment="1">
      <alignment vertical="center"/>
    </xf>
    <xf numFmtId="9" fontId="35" fillId="0" borderId="24" xfId="91" applyFont="1" applyFill="1" applyBorder="1" applyAlignment="1">
      <alignment vertical="center"/>
    </xf>
    <xf numFmtId="3" fontId="30" fillId="0" borderId="101" xfId="78" applyNumberFormat="1" applyFont="1" applyFill="1" applyBorder="1" applyAlignment="1">
      <alignment horizontal="center" vertical="center" wrapText="1"/>
    </xf>
    <xf numFmtId="9" fontId="35" fillId="0" borderId="55" xfId="91" applyFont="1" applyFill="1" applyBorder="1" applyAlignment="1">
      <alignment vertical="center"/>
    </xf>
    <xf numFmtId="49" fontId="30" fillId="0" borderId="101" xfId="78" applyNumberFormat="1" applyFont="1" applyFill="1" applyBorder="1" applyAlignment="1">
      <alignment horizontal="center" vertical="center" wrapText="1"/>
    </xf>
    <xf numFmtId="49" fontId="129" fillId="0" borderId="101" xfId="78" applyNumberFormat="1" applyFont="1" applyFill="1" applyBorder="1" applyAlignment="1">
      <alignment horizontal="center" vertical="center" wrapText="1"/>
    </xf>
    <xf numFmtId="3" fontId="133" fillId="0" borderId="141" xfId="78" applyNumberFormat="1" applyFont="1" applyFill="1" applyBorder="1" applyAlignment="1">
      <alignment horizontal="left" vertical="center" wrapText="1"/>
    </xf>
    <xf numFmtId="3" fontId="30" fillId="0" borderId="187" xfId="78" applyNumberFormat="1" applyFont="1" applyFill="1" applyBorder="1"/>
    <xf numFmtId="3" fontId="133" fillId="0" borderId="45" xfId="78" applyNumberFormat="1" applyFont="1" applyFill="1" applyBorder="1" applyAlignment="1">
      <alignment horizontal="left" vertical="center" wrapText="1"/>
    </xf>
    <xf numFmtId="3" fontId="30" fillId="0" borderId="70" xfId="78" applyNumberFormat="1" applyFont="1" applyFill="1" applyBorder="1" applyAlignment="1">
      <alignment vertical="center"/>
    </xf>
    <xf numFmtId="49" fontId="129" fillId="0" borderId="45" xfId="78" applyNumberFormat="1" applyFont="1" applyFill="1" applyBorder="1" applyAlignment="1">
      <alignment horizontal="center" vertical="center" wrapText="1"/>
    </xf>
    <xf numFmtId="9" fontId="35" fillId="0" borderId="70" xfId="91" applyFont="1" applyFill="1" applyBorder="1" applyAlignment="1">
      <alignment vertical="center"/>
    </xf>
    <xf numFmtId="3" fontId="133" fillId="0" borderId="25" xfId="78" applyNumberFormat="1" applyFont="1" applyFill="1" applyBorder="1"/>
    <xf numFmtId="49" fontId="35" fillId="0" borderId="101" xfId="78" applyNumberFormat="1" applyFont="1" applyFill="1" applyBorder="1" applyAlignment="1">
      <alignment horizontal="center" vertical="center" wrapText="1"/>
    </xf>
    <xf numFmtId="49" fontId="92" fillId="0" borderId="101" xfId="78" applyNumberFormat="1" applyFont="1" applyFill="1" applyBorder="1" applyAlignment="1">
      <alignment horizontal="center" vertical="center" wrapText="1"/>
    </xf>
    <xf numFmtId="0" fontId="166" fillId="0" borderId="135" xfId="0" applyFont="1" applyFill="1" applyBorder="1" applyAlignment="1">
      <alignment horizontal="center"/>
    </xf>
    <xf numFmtId="0" fontId="20" fillId="0" borderId="23" xfId="0" applyFont="1" applyFill="1" applyBorder="1"/>
    <xf numFmtId="0" fontId="20" fillId="0" borderId="24" xfId="0" applyFont="1" applyFill="1" applyBorder="1"/>
    <xf numFmtId="0" fontId="44" fillId="0" borderId="22" xfId="0" applyFont="1" applyFill="1" applyBorder="1" applyAlignment="1">
      <alignment horizontal="center"/>
    </xf>
    <xf numFmtId="3" fontId="129" fillId="0" borderId="23" xfId="0" applyNumberFormat="1" applyFont="1" applyFill="1" applyBorder="1"/>
    <xf numFmtId="3" fontId="49" fillId="0" borderId="24" xfId="74" applyNumberFormat="1" applyFont="1" applyFill="1" applyBorder="1"/>
    <xf numFmtId="3" fontId="83" fillId="0" borderId="24" xfId="74" applyNumberFormat="1" applyFont="1" applyFill="1" applyBorder="1"/>
    <xf numFmtId="3" fontId="35" fillId="0" borderId="24" xfId="0" applyNumberFormat="1" applyFont="1" applyFill="1" applyBorder="1"/>
    <xf numFmtId="3" fontId="35" fillId="0" borderId="24" xfId="74" applyNumberFormat="1" applyFont="1" applyFill="1" applyBorder="1"/>
    <xf numFmtId="3" fontId="36" fillId="0" borderId="24" xfId="0" applyNumberFormat="1" applyFont="1" applyFill="1" applyBorder="1"/>
    <xf numFmtId="3" fontId="92" fillId="0" borderId="24" xfId="0" applyNumberFormat="1" applyFont="1" applyFill="1" applyBorder="1"/>
    <xf numFmtId="3" fontId="30" fillId="0" borderId="24" xfId="0" applyNumberFormat="1" applyFont="1" applyFill="1" applyBorder="1"/>
    <xf numFmtId="3" fontId="115" fillId="0" borderId="24" xfId="0" applyNumberFormat="1" applyFont="1" applyFill="1" applyBorder="1"/>
    <xf numFmtId="3" fontId="99" fillId="0" borderId="24" xfId="0" applyNumberFormat="1" applyFont="1" applyFill="1" applyBorder="1"/>
    <xf numFmtId="0" fontId="99" fillId="0" borderId="24" xfId="0" applyFont="1" applyFill="1" applyBorder="1"/>
    <xf numFmtId="0" fontId="35" fillId="0" borderId="23" xfId="0" applyFont="1" applyFill="1" applyBorder="1"/>
    <xf numFmtId="3" fontId="128" fillId="0" borderId="24" xfId="0" applyNumberFormat="1" applyFont="1" applyFill="1" applyBorder="1"/>
    <xf numFmtId="3" fontId="133" fillId="0" borderId="24" xfId="0" applyNumberFormat="1" applyFont="1" applyFill="1" applyBorder="1"/>
    <xf numFmtId="3" fontId="133" fillId="0" borderId="23" xfId="0" applyNumberFormat="1" applyFont="1" applyFill="1" applyBorder="1"/>
    <xf numFmtId="3" fontId="49" fillId="0" borderId="24" xfId="0" applyNumberFormat="1" applyFont="1" applyFill="1" applyBorder="1"/>
    <xf numFmtId="3" fontId="36" fillId="0" borderId="24" xfId="74" applyNumberFormat="1" applyFont="1" applyFill="1" applyBorder="1"/>
    <xf numFmtId="3" fontId="50" fillId="0" borderId="24" xfId="0" applyNumberFormat="1" applyFont="1" applyFill="1" applyBorder="1"/>
    <xf numFmtId="3" fontId="49" fillId="0" borderId="24" xfId="0" applyNumberFormat="1" applyFont="1" applyFill="1" applyBorder="1" applyAlignment="1">
      <alignment vertical="center" wrapText="1"/>
    </xf>
    <xf numFmtId="3" fontId="49" fillId="0" borderId="24" xfId="0" applyNumberFormat="1" applyFont="1" applyFill="1" applyBorder="1" applyAlignment="1">
      <alignment wrapText="1"/>
    </xf>
    <xf numFmtId="3" fontId="83" fillId="0" borderId="24" xfId="0" applyNumberFormat="1" applyFont="1" applyFill="1" applyBorder="1"/>
    <xf numFmtId="3" fontId="127" fillId="0" borderId="24" xfId="0" applyNumberFormat="1" applyFont="1" applyFill="1" applyBorder="1"/>
    <xf numFmtId="3" fontId="30" fillId="0" borderId="30" xfId="0" applyNumberFormat="1" applyFont="1" applyFill="1" applyBorder="1"/>
    <xf numFmtId="9" fontId="49" fillId="0" borderId="24" xfId="91" applyFont="1" applyFill="1" applyBorder="1"/>
    <xf numFmtId="9" fontId="49" fillId="0" borderId="30" xfId="91" applyFont="1" applyFill="1" applyBorder="1"/>
    <xf numFmtId="9" fontId="35" fillId="0" borderId="55" xfId="91" applyFont="1" applyFill="1" applyBorder="1"/>
    <xf numFmtId="3" fontId="30" fillId="0" borderId="23" xfId="0" applyNumberFormat="1" applyFont="1" applyFill="1" applyBorder="1"/>
    <xf numFmtId="3" fontId="101" fillId="0" borderId="24" xfId="0" applyNumberFormat="1" applyFont="1" applyFill="1" applyBorder="1"/>
    <xf numFmtId="3" fontId="54" fillId="0" borderId="24" xfId="0" applyNumberFormat="1" applyFont="1" applyFill="1" applyBorder="1"/>
    <xf numFmtId="3" fontId="50" fillId="0" borderId="24" xfId="0" applyNumberFormat="1" applyFont="1" applyFill="1" applyBorder="1" applyAlignment="1">
      <alignment wrapText="1"/>
    </xf>
    <xf numFmtId="3" fontId="50" fillId="0" borderId="132" xfId="0" applyNumberFormat="1" applyFont="1" applyFill="1" applyBorder="1"/>
    <xf numFmtId="3" fontId="60" fillId="0" borderId="0" xfId="0" applyNumberFormat="1" applyFont="1" applyFill="1" applyBorder="1"/>
    <xf numFmtId="3" fontId="35" fillId="0" borderId="23" xfId="0" applyNumberFormat="1" applyFont="1" applyFill="1" applyBorder="1"/>
    <xf numFmtId="3" fontId="99" fillId="0" borderId="23" xfId="0" applyNumberFormat="1" applyFont="1" applyFill="1" applyBorder="1"/>
    <xf numFmtId="3" fontId="131" fillId="0" borderId="132" xfId="0" applyNumberFormat="1" applyFont="1" applyFill="1" applyBorder="1"/>
    <xf numFmtId="3" fontId="140" fillId="0" borderId="0" xfId="0" applyNumberFormat="1" applyFont="1" applyFill="1" applyBorder="1"/>
    <xf numFmtId="3" fontId="134" fillId="0" borderId="24" xfId="74" applyNumberFormat="1" applyFont="1" applyFill="1" applyBorder="1"/>
    <xf numFmtId="3" fontId="129" fillId="0" borderId="24" xfId="0" applyNumberFormat="1" applyFont="1" applyFill="1" applyBorder="1"/>
    <xf numFmtId="3" fontId="137" fillId="0" borderId="24" xfId="0" applyNumberFormat="1" applyFont="1" applyFill="1" applyBorder="1"/>
    <xf numFmtId="3" fontId="133" fillId="0" borderId="30" xfId="0" applyNumberFormat="1" applyFont="1" applyFill="1" applyBorder="1"/>
    <xf numFmtId="3" fontId="176" fillId="0" borderId="24" xfId="0" applyNumberFormat="1" applyFont="1" applyFill="1" applyBorder="1"/>
    <xf numFmtId="3" fontId="100" fillId="0" borderId="24" xfId="74" applyNumberFormat="1" applyFont="1" applyFill="1" applyBorder="1"/>
    <xf numFmtId="3" fontId="127" fillId="0" borderId="24" xfId="0" applyNumberFormat="1" applyFont="1" applyFill="1" applyBorder="1" applyAlignment="1">
      <alignment wrapText="1"/>
    </xf>
    <xf numFmtId="3" fontId="134" fillId="0" borderId="24" xfId="0" applyNumberFormat="1" applyFont="1" applyFill="1" applyBorder="1"/>
    <xf numFmtId="3" fontId="136" fillId="0" borderId="0" xfId="0" applyNumberFormat="1" applyFont="1" applyFill="1" applyBorder="1"/>
    <xf numFmtId="0" fontId="133" fillId="0" borderId="101" xfId="0" applyFont="1" applyFill="1" applyBorder="1" applyAlignment="1">
      <alignment horizontal="center"/>
    </xf>
    <xf numFmtId="9" fontId="50" fillId="0" borderId="30" xfId="91" applyFont="1" applyFill="1" applyBorder="1"/>
    <xf numFmtId="9" fontId="30" fillId="0" borderId="55" xfId="91" applyFont="1" applyFill="1" applyBorder="1"/>
    <xf numFmtId="0" fontId="107" fillId="0" borderId="0" xfId="0" applyFont="1" applyFill="1" applyBorder="1" applyAlignment="1">
      <alignment horizontal="center"/>
    </xf>
    <xf numFmtId="0" fontId="107" fillId="0" borderId="0" xfId="0" applyFont="1" applyFill="1" applyBorder="1"/>
    <xf numFmtId="3" fontId="107" fillId="0" borderId="0" xfId="0" applyNumberFormat="1" applyFont="1" applyFill="1" applyBorder="1"/>
    <xf numFmtId="3" fontId="30" fillId="0" borderId="25" xfId="0" applyNumberFormat="1" applyFont="1" applyFill="1" applyBorder="1"/>
    <xf numFmtId="3" fontId="35" fillId="0" borderId="24" xfId="0" applyNumberFormat="1" applyFont="1" applyFill="1" applyBorder="1" applyAlignment="1">
      <alignment vertical="center"/>
    </xf>
    <xf numFmtId="3" fontId="100" fillId="0" borderId="0" xfId="0" applyNumberFormat="1" applyFont="1" applyFill="1" applyBorder="1"/>
    <xf numFmtId="0" fontId="129" fillId="0" borderId="23" xfId="0" applyFont="1" applyFill="1" applyBorder="1"/>
    <xf numFmtId="0" fontId="129" fillId="0" borderId="24" xfId="0" applyFont="1" applyFill="1" applyBorder="1"/>
    <xf numFmtId="9" fontId="129" fillId="0" borderId="24" xfId="91" applyFont="1" applyFill="1" applyBorder="1"/>
    <xf numFmtId="9" fontId="129" fillId="0" borderId="55" xfId="91" applyFont="1" applyFill="1" applyBorder="1"/>
    <xf numFmtId="9" fontId="35" fillId="0" borderId="70" xfId="91" applyFont="1" applyFill="1" applyBorder="1"/>
    <xf numFmtId="3" fontId="30" fillId="0" borderId="188" xfId="0" applyNumberFormat="1" applyFont="1" applyFill="1" applyBorder="1"/>
    <xf numFmtId="3" fontId="30" fillId="0" borderId="38" xfId="0" applyNumberFormat="1" applyFont="1" applyFill="1" applyBorder="1"/>
    <xf numFmtId="0" fontId="30" fillId="0" borderId="62" xfId="0" applyFont="1" applyFill="1" applyBorder="1"/>
    <xf numFmtId="3" fontId="49" fillId="0" borderId="24" xfId="74" applyNumberFormat="1" applyFont="1" applyFill="1" applyBorder="1" applyAlignment="1">
      <alignment vertical="center"/>
    </xf>
    <xf numFmtId="0" fontId="49" fillId="0" borderId="0" xfId="0" applyFont="1" applyFill="1" applyBorder="1" applyAlignment="1">
      <alignment wrapText="1"/>
    </xf>
    <xf numFmtId="3" fontId="50" fillId="0" borderId="30" xfId="0" applyNumberFormat="1" applyFont="1" applyFill="1" applyBorder="1"/>
    <xf numFmtId="3" fontId="50" fillId="0" borderId="25" xfId="0" applyNumberFormat="1" applyFont="1" applyFill="1" applyBorder="1"/>
    <xf numFmtId="9" fontId="49" fillId="0" borderId="55" xfId="91" applyFont="1" applyFill="1" applyBorder="1"/>
    <xf numFmtId="3" fontId="131" fillId="0" borderId="24" xfId="0" applyNumberFormat="1" applyFont="1" applyFill="1" applyBorder="1"/>
    <xf numFmtId="3" fontId="134" fillId="0" borderId="24" xfId="0" applyNumberFormat="1" applyFont="1" applyFill="1" applyBorder="1" applyAlignment="1">
      <alignment wrapText="1"/>
    </xf>
    <xf numFmtId="9" fontId="134" fillId="0" borderId="24" xfId="91" applyFont="1" applyFill="1" applyBorder="1"/>
    <xf numFmtId="9" fontId="134" fillId="0" borderId="55" xfId="91" applyFont="1" applyFill="1" applyBorder="1"/>
    <xf numFmtId="9" fontId="134" fillId="0" borderId="30" xfId="91" applyFont="1" applyFill="1" applyBorder="1"/>
    <xf numFmtId="9" fontId="23" fillId="0" borderId="24" xfId="91" applyFont="1" applyFill="1" applyBorder="1"/>
    <xf numFmtId="9" fontId="26" fillId="0" borderId="22" xfId="91" applyFont="1" applyFill="1" applyBorder="1"/>
    <xf numFmtId="3" fontId="60" fillId="0" borderId="106" xfId="0" applyNumberFormat="1" applyFont="1" applyFill="1" applyBorder="1"/>
    <xf numFmtId="3" fontId="62" fillId="0" borderId="62" xfId="0" applyNumberFormat="1" applyFont="1" applyFill="1" applyBorder="1" applyAlignment="1">
      <alignment vertical="center"/>
    </xf>
    <xf numFmtId="3" fontId="62" fillId="0" borderId="62" xfId="0" applyNumberFormat="1" applyFont="1" applyFill="1" applyBorder="1"/>
    <xf numFmtId="3" fontId="60" fillId="0" borderId="20" xfId="0" applyNumberFormat="1" applyFont="1" applyFill="1" applyBorder="1" applyAlignment="1">
      <alignment vertical="center" wrapText="1"/>
    </xf>
    <xf numFmtId="3" fontId="95" fillId="0" borderId="20" xfId="0" applyNumberFormat="1" applyFont="1" applyFill="1" applyBorder="1"/>
    <xf numFmtId="3" fontId="62" fillId="0" borderId="20" xfId="0" applyNumberFormat="1" applyFont="1" applyFill="1" applyBorder="1"/>
    <xf numFmtId="0" fontId="35" fillId="0" borderId="0" xfId="0" applyFont="1" applyFill="1" applyBorder="1" applyAlignment="1">
      <alignment vertical="center"/>
    </xf>
    <xf numFmtId="3" fontId="129" fillId="0" borderId="59" xfId="0" applyNumberFormat="1" applyFont="1" applyFill="1" applyBorder="1" applyAlignment="1">
      <alignment vertical="center"/>
    </xf>
    <xf numFmtId="0" fontId="129" fillId="0" borderId="0" xfId="0" applyFont="1" applyFill="1" applyBorder="1" applyAlignment="1">
      <alignment vertical="center"/>
    </xf>
    <xf numFmtId="0" fontId="35" fillId="0" borderId="24" xfId="0" applyFont="1" applyFill="1" applyBorder="1" applyAlignment="1">
      <alignment vertical="center"/>
    </xf>
    <xf numFmtId="3" fontId="135" fillId="0" borderId="23" xfId="0" applyNumberFormat="1" applyFont="1" applyFill="1" applyBorder="1"/>
    <xf numFmtId="3" fontId="135" fillId="0" borderId="24" xfId="0" applyNumberFormat="1" applyFont="1" applyFill="1" applyBorder="1"/>
    <xf numFmtId="3" fontId="132" fillId="0" borderId="30" xfId="0" applyNumberFormat="1" applyFont="1" applyFill="1" applyBorder="1"/>
    <xf numFmtId="3" fontId="60" fillId="26" borderId="91" xfId="0" applyNumberFormat="1" applyFont="1" applyFill="1" applyBorder="1"/>
    <xf numFmtId="3" fontId="60" fillId="26" borderId="24" xfId="0" applyNumberFormat="1" applyFont="1" applyFill="1" applyBorder="1"/>
    <xf numFmtId="3" fontId="60" fillId="0" borderId="38" xfId="0" applyNumberFormat="1" applyFont="1" applyFill="1" applyBorder="1"/>
    <xf numFmtId="3" fontId="62" fillId="0" borderId="38" xfId="0" applyNumberFormat="1" applyFont="1" applyFill="1" applyBorder="1" applyAlignment="1">
      <alignment vertical="center"/>
    </xf>
    <xf numFmtId="3" fontId="62" fillId="0" borderId="30" xfId="0" applyNumberFormat="1" applyFont="1" applyFill="1" applyBorder="1"/>
    <xf numFmtId="3" fontId="95" fillId="0" borderId="24" xfId="0" applyNumberFormat="1" applyFont="1" applyFill="1" applyBorder="1"/>
    <xf numFmtId="3" fontId="152" fillId="0" borderId="24" xfId="0" applyNumberFormat="1" applyFont="1" applyFill="1" applyBorder="1"/>
    <xf numFmtId="3" fontId="62" fillId="0" borderId="24" xfId="0" applyNumberFormat="1" applyFont="1" applyFill="1" applyBorder="1"/>
    <xf numFmtId="3" fontId="60" fillId="0" borderId="24" xfId="0" applyNumberFormat="1" applyFont="1" applyFill="1" applyBorder="1"/>
    <xf numFmtId="3" fontId="155" fillId="0" borderId="24" xfId="0" applyNumberFormat="1" applyFont="1" applyFill="1" applyBorder="1" applyAlignment="1">
      <alignment vertical="center" wrapText="1"/>
    </xf>
    <xf numFmtId="3" fontId="60" fillId="0" borderId="24" xfId="0" applyNumberFormat="1" applyFont="1" applyFill="1" applyBorder="1" applyAlignment="1">
      <alignment vertical="center"/>
    </xf>
    <xf numFmtId="0" fontId="62" fillId="0" borderId="45" xfId="0" applyFont="1" applyFill="1" applyBorder="1" applyAlignment="1">
      <alignment horizontal="center"/>
    </xf>
    <xf numFmtId="9" fontId="150" fillId="0" borderId="55" xfId="91" applyFont="1" applyFill="1" applyBorder="1"/>
    <xf numFmtId="0" fontId="44" fillId="0" borderId="22" xfId="77" applyFont="1" applyBorder="1" applyAlignment="1">
      <alignment horizontal="center"/>
    </xf>
    <xf numFmtId="0" fontId="43" fillId="0" borderId="0" xfId="77" applyFont="1" applyAlignment="1">
      <alignment horizontal="right"/>
    </xf>
    <xf numFmtId="3" fontId="20" fillId="0" borderId="59" xfId="73" applyNumberFormat="1" applyFont="1" applyBorder="1"/>
    <xf numFmtId="0" fontId="70" fillId="0" borderId="0" xfId="90" applyFont="1" applyAlignment="1" applyProtection="1"/>
    <xf numFmtId="0" fontId="20" fillId="0" borderId="0" xfId="68" applyFont="1" applyAlignment="1"/>
    <xf numFmtId="0" fontId="44" fillId="0" borderId="0" xfId="68" applyFont="1" applyBorder="1" applyAlignment="1">
      <alignment horizontal="center"/>
    </xf>
    <xf numFmtId="0" fontId="44" fillId="0" borderId="0" xfId="68" applyFont="1" applyAlignment="1">
      <alignment horizontal="center"/>
    </xf>
    <xf numFmtId="0" fontId="44" fillId="0" borderId="0" xfId="68" applyFont="1" applyBorder="1" applyAlignment="1">
      <alignment horizontal="center" vertical="center"/>
    </xf>
    <xf numFmtId="0" fontId="44" fillId="0" borderId="0" xfId="68" applyFont="1" applyBorder="1" applyAlignment="1">
      <alignment horizontal="center" vertical="center" wrapText="1"/>
    </xf>
    <xf numFmtId="0" fontId="44" fillId="0" borderId="22" xfId="68" applyFont="1" applyBorder="1" applyAlignment="1">
      <alignment horizontal="center" vertical="center"/>
    </xf>
    <xf numFmtId="0" fontId="44" fillId="0" borderId="22" xfId="68" applyFont="1" applyBorder="1" applyAlignment="1">
      <alignment horizontal="center" vertical="center" wrapText="1"/>
    </xf>
    <xf numFmtId="0" fontId="44" fillId="0" borderId="22" xfId="68" applyFont="1" applyBorder="1" applyAlignment="1">
      <alignment horizontal="center"/>
    </xf>
    <xf numFmtId="0" fontId="20" fillId="0" borderId="20" xfId="68" applyFont="1" applyBorder="1"/>
    <xf numFmtId="170" fontId="20" fillId="0" borderId="20" xfId="68" applyNumberFormat="1" applyFont="1" applyBorder="1" applyAlignment="1">
      <alignment wrapText="1"/>
    </xf>
    <xf numFmtId="3" fontId="20" fillId="0" borderId="20" xfId="68" applyNumberFormat="1" applyFont="1" applyBorder="1"/>
    <xf numFmtId="3" fontId="20" fillId="0" borderId="0" xfId="68" applyNumberFormat="1" applyFont="1" applyBorder="1"/>
    <xf numFmtId="3" fontId="20" fillId="0" borderId="59" xfId="68" applyNumberFormat="1" applyFont="1" applyBorder="1"/>
    <xf numFmtId="3" fontId="20" fillId="0" borderId="24" xfId="68" applyNumberFormat="1" applyFont="1" applyBorder="1"/>
    <xf numFmtId="0" fontId="20" fillId="0" borderId="24" xfId="68" applyFont="1" applyBorder="1" applyAlignment="1">
      <alignment wrapText="1"/>
    </xf>
    <xf numFmtId="0" fontId="20" fillId="0" borderId="20" xfId="68" applyFont="1" applyBorder="1" applyAlignment="1">
      <alignment wrapText="1"/>
    </xf>
    <xf numFmtId="9" fontId="20" fillId="0" borderId="20" xfId="68" applyNumberFormat="1" applyFont="1" applyBorder="1" applyAlignment="1">
      <alignment wrapText="1"/>
    </xf>
    <xf numFmtId="171" fontId="20" fillId="0" borderId="20" xfId="68" applyNumberFormat="1" applyFont="1" applyBorder="1" applyAlignment="1">
      <alignment wrapText="1"/>
    </xf>
    <xf numFmtId="0" fontId="20" fillId="0" borderId="24" xfId="68" applyFont="1" applyBorder="1" applyAlignment="1">
      <alignment vertical="center" wrapText="1"/>
    </xf>
    <xf numFmtId="0" fontId="20" fillId="0" borderId="20" xfId="68" applyFont="1" applyBorder="1" applyAlignment="1">
      <alignment vertical="center" wrapText="1"/>
    </xf>
    <xf numFmtId="9" fontId="20" fillId="0" borderId="20" xfId="68" applyNumberFormat="1" applyFont="1" applyBorder="1" applyAlignment="1">
      <alignment vertical="center" wrapText="1"/>
    </xf>
    <xf numFmtId="3" fontId="20" fillId="0" borderId="20" xfId="68" applyNumberFormat="1" applyFont="1" applyBorder="1" applyAlignment="1">
      <alignment vertical="center"/>
    </xf>
    <xf numFmtId="3" fontId="20" fillId="0" borderId="0" xfId="68" applyNumberFormat="1" applyFont="1" applyBorder="1" applyAlignment="1">
      <alignment vertical="center"/>
    </xf>
    <xf numFmtId="3" fontId="20" fillId="0" borderId="59" xfId="68" applyNumberFormat="1" applyFont="1" applyBorder="1" applyAlignment="1">
      <alignment vertical="center"/>
    </xf>
    <xf numFmtId="3" fontId="20" fillId="0" borderId="24" xfId="68" applyNumberFormat="1" applyFont="1" applyBorder="1" applyAlignment="1">
      <alignment vertical="center"/>
    </xf>
    <xf numFmtId="0" fontId="44" fillId="0" borderId="30" xfId="68" applyFont="1" applyBorder="1"/>
    <xf numFmtId="0" fontId="44" fillId="0" borderId="62" xfId="68" applyFont="1" applyBorder="1"/>
    <xf numFmtId="3" fontId="44" fillId="0" borderId="62" xfId="68" applyNumberFormat="1" applyFont="1" applyBorder="1"/>
    <xf numFmtId="3" fontId="44" fillId="0" borderId="25" xfId="68" applyNumberFormat="1" applyFont="1" applyBorder="1"/>
    <xf numFmtId="3" fontId="44" fillId="0" borderId="61" xfId="68" applyNumberFormat="1" applyFont="1" applyBorder="1"/>
    <xf numFmtId="3" fontId="44" fillId="0" borderId="55" xfId="68" applyNumberFormat="1" applyFont="1" applyBorder="1"/>
    <xf numFmtId="9" fontId="20" fillId="0" borderId="23" xfId="91" applyFont="1" applyFill="1" applyBorder="1"/>
    <xf numFmtId="9" fontId="20" fillId="0" borderId="24" xfId="91" applyFont="1" applyFill="1" applyBorder="1"/>
    <xf numFmtId="9" fontId="44" fillId="0" borderId="55" xfId="91" applyFont="1" applyFill="1" applyBorder="1"/>
    <xf numFmtId="3" fontId="31" fillId="0" borderId="24" xfId="0" applyNumberFormat="1" applyFont="1" applyFill="1" applyBorder="1"/>
    <xf numFmtId="3" fontId="92" fillId="0" borderId="24" xfId="78" applyNumberFormat="1" applyFont="1" applyFill="1" applyBorder="1"/>
    <xf numFmtId="3" fontId="92" fillId="0" borderId="24" xfId="78" applyNumberFormat="1" applyFont="1" applyFill="1" applyBorder="1" applyAlignment="1">
      <alignment vertical="center" wrapText="1"/>
    </xf>
    <xf numFmtId="3" fontId="92" fillId="0" borderId="24" xfId="78" applyNumberFormat="1" applyFont="1" applyFill="1" applyBorder="1" applyAlignment="1">
      <alignment vertical="center"/>
    </xf>
    <xf numFmtId="3" fontId="35" fillId="0" borderId="24" xfId="78" applyNumberFormat="1" applyFont="1" applyFill="1" applyBorder="1" applyAlignment="1">
      <alignment vertical="center"/>
    </xf>
    <xf numFmtId="3" fontId="30" fillId="0" borderId="24" xfId="78" applyNumberFormat="1" applyFont="1" applyFill="1" applyBorder="1" applyAlignment="1">
      <alignment vertical="center"/>
    </xf>
    <xf numFmtId="3" fontId="129" fillId="0" borderId="24" xfId="78" applyNumberFormat="1" applyFont="1" applyFill="1" applyBorder="1" applyAlignment="1">
      <alignment vertical="center"/>
    </xf>
    <xf numFmtId="3" fontId="99" fillId="0" borderId="24" xfId="78" applyNumberFormat="1" applyFont="1" applyFill="1" applyBorder="1" applyAlignment="1">
      <alignment vertical="center"/>
    </xf>
    <xf numFmtId="3" fontId="35" fillId="0" borderId="38" xfId="78" applyNumberFormat="1" applyFont="1" applyFill="1" applyBorder="1" applyAlignment="1">
      <alignment vertical="center"/>
    </xf>
    <xf numFmtId="3" fontId="164" fillId="0" borderId="24" xfId="78" applyNumberFormat="1" applyFont="1" applyFill="1" applyBorder="1" applyAlignment="1">
      <alignment vertical="center"/>
    </xf>
    <xf numFmtId="3" fontId="35" fillId="0" borderId="24" xfId="78" applyNumberFormat="1" applyFont="1" applyFill="1" applyBorder="1" applyAlignment="1">
      <alignment vertical="center" wrapText="1"/>
    </xf>
    <xf numFmtId="0" fontId="35" fillId="0" borderId="40" xfId="0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left" vertical="center" wrapText="1"/>
    </xf>
    <xf numFmtId="49" fontId="35" fillId="0" borderId="71" xfId="0" applyNumberFormat="1" applyFont="1" applyFill="1" applyBorder="1" applyAlignment="1">
      <alignment horizontal="left" vertical="center" wrapText="1"/>
    </xf>
    <xf numFmtId="3" fontId="35" fillId="0" borderId="23" xfId="0" applyNumberFormat="1" applyFont="1" applyFill="1" applyBorder="1" applyAlignment="1">
      <alignment horizontal="right" vertical="center"/>
    </xf>
    <xf numFmtId="0" fontId="30" fillId="0" borderId="0" xfId="0" applyFont="1" applyFill="1" applyAlignment="1">
      <alignment horizontal="center" vertical="center"/>
    </xf>
    <xf numFmtId="3" fontId="35" fillId="0" borderId="24" xfId="0" applyNumberFormat="1" applyFont="1" applyFill="1" applyBorder="1" applyAlignment="1">
      <alignment horizontal="right" vertical="center"/>
    </xf>
    <xf numFmtId="3" fontId="132" fillId="0" borderId="22" xfId="0" applyNumberFormat="1" applyFont="1" applyFill="1" applyBorder="1" applyAlignment="1">
      <alignment horizontal="center" vertical="center" wrapText="1"/>
    </xf>
    <xf numFmtId="0" fontId="30" fillId="0" borderId="22" xfId="72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49" fontId="60" fillId="0" borderId="20" xfId="0" applyNumberFormat="1" applyFont="1" applyFill="1" applyBorder="1" applyAlignment="1">
      <alignment horizontal="center"/>
    </xf>
    <xf numFmtId="3" fontId="35" fillId="0" borderId="24" xfId="78" applyNumberFormat="1" applyFont="1" applyFill="1" applyBorder="1"/>
    <xf numFmtId="0" fontId="30" fillId="0" borderId="25" xfId="0" applyFont="1" applyBorder="1" applyAlignment="1">
      <alignment horizontal="left" vertical="center" wrapText="1"/>
    </xf>
    <xf numFmtId="3" fontId="92" fillId="0" borderId="0" xfId="0" applyNumberFormat="1" applyFont="1" applyBorder="1" applyAlignment="1">
      <alignment horizontal="right" vertical="center" wrapText="1"/>
    </xf>
    <xf numFmtId="0" fontId="25" fillId="0" borderId="45" xfId="0" applyFont="1" applyFill="1" applyBorder="1" applyAlignment="1">
      <alignment horizontal="center" vertical="center" wrapText="1"/>
    </xf>
    <xf numFmtId="9" fontId="35" fillId="0" borderId="70" xfId="0" applyNumberFormat="1" applyFont="1" applyBorder="1" applyAlignment="1">
      <alignment vertical="center"/>
    </xf>
    <xf numFmtId="0" fontId="35" fillId="0" borderId="0" xfId="0" applyFont="1" applyBorder="1" applyAlignment="1">
      <alignment horizontal="left" vertical="center" wrapText="1"/>
    </xf>
    <xf numFmtId="3" fontId="35" fillId="0" borderId="0" xfId="0" applyNumberFormat="1" applyFont="1" applyBorder="1" applyAlignment="1">
      <alignment vertical="center"/>
    </xf>
    <xf numFmtId="3" fontId="35" fillId="0" borderId="59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horizontal="right" vertical="center" wrapText="1"/>
    </xf>
    <xf numFmtId="3" fontId="35" fillId="0" borderId="59" xfId="0" applyNumberFormat="1" applyFont="1" applyBorder="1" applyAlignment="1">
      <alignment horizontal="right" vertical="center" wrapText="1"/>
    </xf>
    <xf numFmtId="3" fontId="30" fillId="0" borderId="0" xfId="0" applyNumberFormat="1" applyFont="1" applyBorder="1" applyAlignment="1">
      <alignment horizontal="right" vertical="center" wrapText="1"/>
    </xf>
    <xf numFmtId="3" fontId="30" fillId="0" borderId="59" xfId="0" applyNumberFormat="1" applyFont="1" applyBorder="1" applyAlignment="1">
      <alignment horizontal="right" vertical="center" wrapText="1"/>
    </xf>
    <xf numFmtId="3" fontId="35" fillId="0" borderId="20" xfId="0" applyNumberFormat="1" applyFont="1" applyBorder="1" applyAlignment="1">
      <alignment vertical="center"/>
    </xf>
    <xf numFmtId="3" fontId="30" fillId="0" borderId="20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3" fontId="30" fillId="0" borderId="25" xfId="0" applyNumberFormat="1" applyFont="1" applyBorder="1" applyAlignment="1">
      <alignment horizontal="right" vertical="center" wrapText="1"/>
    </xf>
    <xf numFmtId="0" fontId="35" fillId="0" borderId="106" xfId="0" applyFont="1" applyFill="1" applyBorder="1" applyAlignment="1">
      <alignment horizontal="center" vertical="center" wrapText="1"/>
    </xf>
    <xf numFmtId="0" fontId="35" fillId="0" borderId="117" xfId="0" applyFont="1" applyFill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3" fontId="30" fillId="0" borderId="62" xfId="0" applyNumberFormat="1" applyFont="1" applyBorder="1" applyAlignment="1">
      <alignment horizontal="right" vertical="center" wrapText="1"/>
    </xf>
    <xf numFmtId="3" fontId="30" fillId="0" borderId="61" xfId="0" applyNumberFormat="1" applyFont="1" applyBorder="1" applyAlignment="1">
      <alignment horizontal="right" vertical="center" wrapText="1"/>
    </xf>
    <xf numFmtId="0" fontId="35" fillId="0" borderId="37" xfId="0" applyFont="1" applyFill="1" applyBorder="1" applyAlignment="1">
      <alignment horizontal="center" vertical="center" wrapText="1"/>
    </xf>
    <xf numFmtId="3" fontId="35" fillId="0" borderId="54" xfId="0" applyNumberFormat="1" applyFont="1" applyBorder="1" applyAlignment="1">
      <alignment vertical="center"/>
    </xf>
    <xf numFmtId="3" fontId="30" fillId="0" borderId="45" xfId="0" applyNumberFormat="1" applyFont="1" applyBorder="1" applyAlignment="1">
      <alignment horizontal="right" vertical="center" wrapText="1"/>
    </xf>
    <xf numFmtId="3" fontId="30" fillId="0" borderId="70" xfId="0" applyNumberFormat="1" applyFont="1" applyBorder="1" applyAlignment="1">
      <alignment horizontal="right" vertical="center" wrapText="1"/>
    </xf>
    <xf numFmtId="3" fontId="30" fillId="0" borderId="100" xfId="0" applyNumberFormat="1" applyFont="1" applyBorder="1" applyAlignment="1">
      <alignment vertical="center"/>
    </xf>
    <xf numFmtId="9" fontId="30" fillId="0" borderId="59" xfId="0" applyNumberFormat="1" applyFont="1" applyBorder="1" applyAlignment="1">
      <alignment vertical="center"/>
    </xf>
    <xf numFmtId="3" fontId="30" fillId="0" borderId="59" xfId="0" applyNumberFormat="1" applyFont="1" applyBorder="1" applyAlignment="1">
      <alignment vertical="center"/>
    </xf>
    <xf numFmtId="9" fontId="30" fillId="0" borderId="70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30" fillId="0" borderId="74" xfId="0" applyFont="1" applyBorder="1" applyAlignment="1">
      <alignment vertical="center"/>
    </xf>
    <xf numFmtId="0" fontId="30" fillId="0" borderId="74" xfId="0" applyFont="1" applyBorder="1" applyAlignment="1">
      <alignment horizontal="left" vertical="center"/>
    </xf>
    <xf numFmtId="3" fontId="30" fillId="0" borderId="74" xfId="0" applyNumberFormat="1" applyFont="1" applyBorder="1" applyAlignment="1">
      <alignment vertical="center"/>
    </xf>
    <xf numFmtId="0" fontId="35" fillId="0" borderId="114" xfId="0" applyFont="1" applyBorder="1" applyAlignment="1">
      <alignment vertical="center"/>
    </xf>
    <xf numFmtId="0" fontId="35" fillId="0" borderId="52" xfId="0" applyFont="1" applyBorder="1" applyAlignment="1">
      <alignment horizontal="left" vertical="center"/>
    </xf>
    <xf numFmtId="3" fontId="35" fillId="0" borderId="52" xfId="0" applyNumberFormat="1" applyFont="1" applyBorder="1" applyAlignment="1">
      <alignment vertical="center"/>
    </xf>
    <xf numFmtId="3" fontId="35" fillId="0" borderId="53" xfId="0" applyNumberFormat="1" applyFont="1" applyBorder="1" applyAlignment="1">
      <alignment vertical="center"/>
    </xf>
    <xf numFmtId="0" fontId="35" fillId="0" borderId="100" xfId="0" applyFont="1" applyBorder="1" applyAlignment="1">
      <alignment vertical="center"/>
    </xf>
    <xf numFmtId="0" fontId="30" fillId="0" borderId="118" xfId="0" applyFont="1" applyBorder="1" applyAlignment="1">
      <alignment vertical="center"/>
    </xf>
    <xf numFmtId="3" fontId="30" fillId="0" borderId="119" xfId="0" applyNumberFormat="1" applyFont="1" applyBorder="1" applyAlignment="1">
      <alignment vertical="center"/>
    </xf>
    <xf numFmtId="0" fontId="35" fillId="0" borderId="100" xfId="0" applyFont="1" applyBorder="1" applyAlignment="1">
      <alignment vertical="center" wrapText="1"/>
    </xf>
    <xf numFmtId="0" fontId="30" fillId="0" borderId="118" xfId="0" applyFont="1" applyBorder="1" applyAlignment="1">
      <alignment vertical="center" wrapText="1"/>
    </xf>
    <xf numFmtId="0" fontId="30" fillId="0" borderId="116" xfId="0" applyFont="1" applyBorder="1" applyAlignment="1">
      <alignment vertical="center" wrapText="1"/>
    </xf>
    <xf numFmtId="0" fontId="30" fillId="0" borderId="37" xfId="0" applyFont="1" applyBorder="1" applyAlignment="1">
      <alignment vertical="center"/>
    </xf>
    <xf numFmtId="0" fontId="30" fillId="0" borderId="37" xfId="0" applyFont="1" applyBorder="1" applyAlignment="1">
      <alignment horizontal="left" vertical="center"/>
    </xf>
    <xf numFmtId="3" fontId="30" fillId="0" borderId="37" xfId="0" applyNumberFormat="1" applyFont="1" applyBorder="1" applyAlignment="1">
      <alignment vertical="center"/>
    </xf>
    <xf numFmtId="3" fontId="30" fillId="0" borderId="117" xfId="0" applyNumberFormat="1" applyFont="1" applyBorder="1" applyAlignment="1">
      <alignment vertical="center"/>
    </xf>
    <xf numFmtId="0" fontId="35" fillId="0" borderId="52" xfId="0" applyFont="1" applyBorder="1" applyAlignment="1">
      <alignment vertical="center" wrapText="1"/>
    </xf>
    <xf numFmtId="0" fontId="35" fillId="0" borderId="114" xfId="0" applyFont="1" applyBorder="1" applyAlignment="1">
      <alignment vertical="center" wrapText="1"/>
    </xf>
    <xf numFmtId="0" fontId="30" fillId="0" borderId="0" xfId="0" applyFont="1" applyBorder="1" applyAlignment="1">
      <alignment horizontal="left" vertical="center" wrapText="1"/>
    </xf>
    <xf numFmtId="3" fontId="35" fillId="0" borderId="91" xfId="0" applyNumberFormat="1" applyFont="1" applyBorder="1" applyAlignment="1">
      <alignment vertical="center"/>
    </xf>
    <xf numFmtId="3" fontId="178" fillId="0" borderId="24" xfId="0" applyNumberFormat="1" applyFont="1" applyFill="1" applyBorder="1" applyAlignment="1">
      <alignment horizontal="right" vertical="top" wrapText="1"/>
    </xf>
    <xf numFmtId="3" fontId="35" fillId="0" borderId="24" xfId="0" applyNumberFormat="1" applyFont="1" applyFill="1" applyBorder="1" applyAlignment="1">
      <alignment horizontal="right" vertical="top" wrapText="1"/>
    </xf>
    <xf numFmtId="14" fontId="35" fillId="0" borderId="0" xfId="0" applyNumberFormat="1" applyFont="1" applyAlignment="1">
      <alignment vertical="center"/>
    </xf>
    <xf numFmtId="0" fontId="30" fillId="0" borderId="22" xfId="0" applyFont="1" applyBorder="1" applyAlignment="1">
      <alignment horizontal="center" vertical="center" wrapText="1"/>
    </xf>
    <xf numFmtId="0" fontId="35" fillId="0" borderId="0" xfId="72" applyFont="1" applyBorder="1" applyAlignment="1">
      <alignment horizontal="center" vertical="center"/>
    </xf>
    <xf numFmtId="0" fontId="30" fillId="0" borderId="0" xfId="72" applyFont="1" applyAlignment="1">
      <alignment horizontal="left" vertical="center"/>
    </xf>
    <xf numFmtId="0" fontId="30" fillId="0" borderId="0" xfId="72" applyFont="1" applyBorder="1" applyAlignment="1">
      <alignment horizontal="center" vertical="center"/>
    </xf>
    <xf numFmtId="0" fontId="35" fillId="0" borderId="0" xfId="72" applyFont="1" applyFill="1" applyAlignment="1">
      <alignment horizontal="left" wrapText="1"/>
    </xf>
    <xf numFmtId="0" fontId="35" fillId="0" borderId="0" xfId="72" applyFont="1" applyFill="1" applyAlignment="1">
      <alignment wrapText="1"/>
    </xf>
    <xf numFmtId="0" fontId="35" fillId="0" borderId="0" xfId="72" applyFont="1" applyFill="1" applyAlignment="1">
      <alignment horizontal="center"/>
    </xf>
    <xf numFmtId="3" fontId="35" fillId="0" borderId="0" xfId="72" applyNumberFormat="1" applyFont="1" applyFill="1" applyAlignment="1">
      <alignment wrapText="1"/>
    </xf>
    <xf numFmtId="0" fontId="35" fillId="0" borderId="0" xfId="72" applyFont="1" applyFill="1" applyAlignment="1">
      <alignment horizontal="left"/>
    </xf>
    <xf numFmtId="0" fontId="35" fillId="0" borderId="0" xfId="72" applyFont="1" applyFill="1" applyAlignment="1"/>
    <xf numFmtId="3" fontId="35" fillId="0" borderId="0" xfId="72" applyNumberFormat="1" applyFont="1" applyFill="1" applyAlignment="1"/>
    <xf numFmtId="14" fontId="35" fillId="0" borderId="0" xfId="72" applyNumberFormat="1" applyFont="1" applyFill="1" applyAlignment="1">
      <alignment horizontal="center"/>
    </xf>
    <xf numFmtId="0" fontId="35" fillId="0" borderId="0" xfId="72" applyFont="1" applyFill="1" applyBorder="1" applyAlignment="1">
      <alignment horizontal="left"/>
    </xf>
    <xf numFmtId="0" fontId="35" fillId="0" borderId="0" xfId="72" applyFont="1" applyFill="1" applyBorder="1" applyAlignment="1">
      <alignment horizontal="left" wrapText="1"/>
    </xf>
    <xf numFmtId="14" fontId="35" fillId="0" borderId="0" xfId="72" applyNumberFormat="1" applyFont="1" applyFill="1" applyBorder="1" applyAlignment="1">
      <alignment horizontal="center"/>
    </xf>
    <xf numFmtId="3" fontId="35" fillId="0" borderId="0" xfId="72" applyNumberFormat="1" applyFont="1" applyFill="1" applyBorder="1" applyAlignment="1">
      <alignment horizontal="right"/>
    </xf>
    <xf numFmtId="14" fontId="35" fillId="0" borderId="0" xfId="72" applyNumberFormat="1" applyFont="1" applyFill="1" applyBorder="1" applyAlignment="1" applyProtection="1">
      <alignment horizontal="left" wrapText="1"/>
      <protection locked="0"/>
    </xf>
    <xf numFmtId="0" fontId="35" fillId="0" borderId="0" xfId="72" applyFont="1" applyFill="1" applyBorder="1" applyAlignment="1" applyProtection="1">
      <alignment wrapText="1"/>
      <protection locked="0"/>
    </xf>
    <xf numFmtId="14" fontId="35" fillId="0" borderId="0" xfId="72" applyNumberFormat="1" applyFont="1" applyFill="1" applyBorder="1" applyAlignment="1" applyProtection="1">
      <alignment horizontal="center" wrapText="1"/>
      <protection locked="0"/>
    </xf>
    <xf numFmtId="3" fontId="35" fillId="0" borderId="0" xfId="72" applyNumberFormat="1" applyFont="1" applyFill="1" applyBorder="1" applyAlignment="1" applyProtection="1">
      <alignment horizontal="right" wrapText="1"/>
      <protection locked="0"/>
    </xf>
    <xf numFmtId="3" fontId="35" fillId="0" borderId="0" xfId="72" applyNumberFormat="1" applyFont="1" applyFill="1" applyBorder="1" applyAlignment="1" applyProtection="1">
      <alignment wrapText="1"/>
      <protection locked="0"/>
    </xf>
    <xf numFmtId="0" fontId="35" fillId="0" borderId="0" xfId="72" applyFont="1" applyFill="1" applyBorder="1" applyAlignment="1" applyProtection="1">
      <alignment horizontal="left" wrapText="1"/>
      <protection locked="0"/>
    </xf>
    <xf numFmtId="0" fontId="35" fillId="0" borderId="0" xfId="0" applyFont="1" applyFill="1"/>
    <xf numFmtId="14" fontId="35" fillId="0" borderId="0" xfId="0" applyNumberFormat="1" applyFont="1" applyFill="1" applyAlignment="1">
      <alignment horizontal="center"/>
    </xf>
    <xf numFmtId="14" fontId="35" fillId="0" borderId="0" xfId="72" applyNumberFormat="1" applyFont="1" applyFill="1" applyBorder="1" applyAlignment="1" applyProtection="1">
      <alignment horizontal="left"/>
      <protection locked="0"/>
    </xf>
    <xf numFmtId="14" fontId="35" fillId="0" borderId="0" xfId="72" applyNumberFormat="1" applyFont="1" applyFill="1" applyBorder="1" applyAlignment="1" applyProtection="1">
      <alignment horizontal="center"/>
      <protection locked="0"/>
    </xf>
    <xf numFmtId="3" fontId="35" fillId="0" borderId="0" xfId="0" applyNumberFormat="1" applyFont="1" applyFill="1"/>
    <xf numFmtId="14" fontId="35" fillId="0" borderId="0" xfId="0" applyNumberFormat="1" applyFont="1" applyAlignment="1">
      <alignment horizontal="center" wrapText="1"/>
    </xf>
    <xf numFmtId="3" fontId="35" fillId="0" borderId="0" xfId="0" applyNumberFormat="1" applyFont="1"/>
    <xf numFmtId="0" fontId="35" fillId="0" borderId="0" xfId="0" applyFont="1" applyFill="1" applyAlignment="1">
      <alignment horizontal="center"/>
    </xf>
    <xf numFmtId="14" fontId="35" fillId="0" borderId="0" xfId="72" applyNumberFormat="1" applyFont="1" applyFill="1" applyBorder="1" applyAlignment="1" applyProtection="1">
      <alignment horizontal="left" vertical="center"/>
      <protection locked="0"/>
    </xf>
    <xf numFmtId="3" fontId="35" fillId="0" borderId="0" xfId="0" applyNumberFormat="1" applyFont="1" applyFill="1" applyAlignment="1"/>
    <xf numFmtId="0" fontId="33" fillId="0" borderId="0" xfId="0" applyFont="1" applyFill="1"/>
    <xf numFmtId="0" fontId="33" fillId="0" borderId="0" xfId="0" applyFont="1" applyFill="1" applyAlignme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>
      <alignment wrapText="1"/>
    </xf>
    <xf numFmtId="14" fontId="35" fillId="0" borderId="0" xfId="0" applyNumberFormat="1" applyFont="1" applyFill="1" applyAlignment="1">
      <alignment horizontal="center" wrapText="1"/>
    </xf>
    <xf numFmtId="3" fontId="35" fillId="0" borderId="0" xfId="0" applyNumberFormat="1" applyFont="1" applyFill="1" applyAlignment="1">
      <alignment wrapText="1"/>
    </xf>
    <xf numFmtId="14" fontId="35" fillId="0" borderId="0" xfId="0" applyNumberFormat="1" applyFont="1" applyFill="1" applyAlignment="1">
      <alignment horizontal="left"/>
    </xf>
    <xf numFmtId="0" fontId="35" fillId="0" borderId="0" xfId="0" applyFont="1" applyAlignment="1">
      <alignment wrapText="1"/>
    </xf>
    <xf numFmtId="3" fontId="35" fillId="0" borderId="0" xfId="0" applyNumberFormat="1" applyFont="1" applyAlignment="1">
      <alignment wrapText="1"/>
    </xf>
    <xf numFmtId="14" fontId="35" fillId="0" borderId="0" xfId="0" applyNumberFormat="1" applyFont="1" applyAlignment="1">
      <alignment horizontal="center"/>
    </xf>
    <xf numFmtId="0" fontId="35" fillId="0" borderId="0" xfId="0" applyFont="1" applyAlignment="1">
      <alignment horizontal="center" wrapText="1"/>
    </xf>
    <xf numFmtId="0" fontId="33" fillId="0" borderId="0" xfId="0" applyFont="1"/>
    <xf numFmtId="14" fontId="35" fillId="0" borderId="0" xfId="0" applyNumberFormat="1" applyFont="1" applyAlignment="1">
      <alignment horizontal="left"/>
    </xf>
    <xf numFmtId="0" fontId="30" fillId="0" borderId="0" xfId="0" applyFont="1"/>
    <xf numFmtId="3" fontId="30" fillId="0" borderId="0" xfId="0" applyNumberFormat="1" applyFont="1"/>
    <xf numFmtId="0" fontId="35" fillId="0" borderId="22" xfId="0" applyFont="1" applyBorder="1" applyAlignment="1">
      <alignment vertical="center" wrapText="1"/>
    </xf>
    <xf numFmtId="0" fontId="35" fillId="0" borderId="22" xfId="0" applyFont="1" applyBorder="1" applyAlignment="1">
      <alignment vertical="center"/>
    </xf>
    <xf numFmtId="14" fontId="33" fillId="0" borderId="0" xfId="72" applyNumberFormat="1" applyFont="1" applyFill="1" applyBorder="1" applyAlignment="1" applyProtection="1">
      <alignment horizontal="left"/>
      <protection locked="0"/>
    </xf>
    <xf numFmtId="0" fontId="33" fillId="0" borderId="0" xfId="0" applyFont="1" applyFill="1" applyAlignment="1">
      <alignment horizontal="center"/>
    </xf>
    <xf numFmtId="3" fontId="33" fillId="0" borderId="0" xfId="0" applyNumberFormat="1" applyFont="1" applyFill="1"/>
    <xf numFmtId="0" fontId="174" fillId="28" borderId="41" xfId="0" applyFont="1" applyFill="1" applyBorder="1" applyAlignment="1">
      <alignment horizontal="center" vertical="center"/>
    </xf>
    <xf numFmtId="0" fontId="174" fillId="28" borderId="77" xfId="0" applyFont="1" applyFill="1" applyBorder="1" applyAlignment="1">
      <alignment vertical="center"/>
    </xf>
    <xf numFmtId="0" fontId="174" fillId="28" borderId="77" xfId="0" applyFont="1" applyFill="1" applyBorder="1" applyAlignment="1">
      <alignment horizontal="center" vertical="center" wrapText="1"/>
    </xf>
    <xf numFmtId="0" fontId="174" fillId="28" borderId="80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/>
    </xf>
    <xf numFmtId="0" fontId="0" fillId="0" borderId="0" xfId="0" applyFont="1" applyBorder="1"/>
    <xf numFmtId="3" fontId="0" fillId="0" borderId="0" xfId="0" applyNumberFormat="1" applyFont="1" applyBorder="1"/>
    <xf numFmtId="3" fontId="0" fillId="0" borderId="59" xfId="0" applyNumberFormat="1" applyFont="1" applyBorder="1"/>
    <xf numFmtId="0" fontId="0" fillId="0" borderId="45" xfId="0" applyFont="1" applyBorder="1" applyAlignment="1">
      <alignment horizontal="center"/>
    </xf>
    <xf numFmtId="0" fontId="174" fillId="0" borderId="25" xfId="0" applyFont="1" applyBorder="1"/>
    <xf numFmtId="3" fontId="174" fillId="0" borderId="25" xfId="0" applyNumberFormat="1" applyFont="1" applyBorder="1"/>
    <xf numFmtId="3" fontId="174" fillId="0" borderId="70" xfId="0" applyNumberFormat="1" applyFont="1" applyBorder="1"/>
    <xf numFmtId="0" fontId="0" fillId="0" borderId="0" xfId="0" applyFont="1" applyAlignment="1">
      <alignment horizontal="center"/>
    </xf>
    <xf numFmtId="0" fontId="0" fillId="0" borderId="0" xfId="0" applyFont="1"/>
    <xf numFmtId="0" fontId="174" fillId="28" borderId="41" xfId="0" applyFont="1" applyFill="1" applyBorder="1" applyAlignment="1">
      <alignment horizontal="center"/>
    </xf>
    <xf numFmtId="0" fontId="174" fillId="28" borderId="77" xfId="0" applyFont="1" applyFill="1" applyBorder="1"/>
    <xf numFmtId="3" fontId="0" fillId="28" borderId="77" xfId="0" applyNumberFormat="1" applyFont="1" applyFill="1" applyBorder="1"/>
    <xf numFmtId="3" fontId="174" fillId="28" borderId="80" xfId="0" applyNumberFormat="1" applyFont="1" applyFill="1" applyBorder="1" applyAlignment="1">
      <alignment horizontal="center"/>
    </xf>
    <xf numFmtId="0" fontId="174" fillId="0" borderId="20" xfId="0" applyFont="1" applyBorder="1" applyAlignment="1">
      <alignment horizontal="center"/>
    </xf>
    <xf numFmtId="0" fontId="174" fillId="0" borderId="0" xfId="0" applyFont="1" applyBorder="1"/>
    <xf numFmtId="0" fontId="0" fillId="0" borderId="0" xfId="72" applyFont="1" applyFill="1" applyBorder="1" applyAlignment="1">
      <alignment wrapText="1"/>
    </xf>
    <xf numFmtId="0" fontId="0" fillId="0" borderId="0" xfId="72" applyFont="1" applyFill="1" applyBorder="1" applyAlignment="1"/>
    <xf numFmtId="0" fontId="0" fillId="0" borderId="0" xfId="72" applyFont="1" applyFill="1" applyBorder="1" applyAlignment="1">
      <alignment horizontal="left" wrapText="1"/>
    </xf>
    <xf numFmtId="3" fontId="0" fillId="0" borderId="59" xfId="72" applyNumberFormat="1" applyFont="1" applyFill="1" applyBorder="1" applyAlignment="1">
      <alignment horizontal="right"/>
    </xf>
    <xf numFmtId="3" fontId="0" fillId="0" borderId="59" xfId="72" applyNumberFormat="1" applyFont="1" applyFill="1" applyBorder="1" applyAlignment="1"/>
    <xf numFmtId="0" fontId="0" fillId="0" borderId="0" xfId="72" applyFont="1" applyFill="1" applyBorder="1" applyAlignment="1" applyProtection="1">
      <alignment wrapText="1"/>
      <protection locked="0"/>
    </xf>
    <xf numFmtId="0" fontId="0" fillId="0" borderId="0" xfId="72" applyFont="1" applyFill="1" applyBorder="1" applyAlignment="1" applyProtection="1">
      <alignment horizontal="left" wrapText="1"/>
      <protection locked="0"/>
    </xf>
    <xf numFmtId="14" fontId="0" fillId="0" borderId="0" xfId="72" applyNumberFormat="1" applyFont="1" applyFill="1" applyBorder="1" applyAlignment="1" applyProtection="1">
      <alignment horizontal="left"/>
      <protection locked="0"/>
    </xf>
    <xf numFmtId="3" fontId="0" fillId="0" borderId="59" xfId="0" applyNumberFormat="1" applyFont="1" applyFill="1" applyBorder="1" applyAlignment="1"/>
    <xf numFmtId="3" fontId="0" fillId="0" borderId="59" xfId="0" applyNumberFormat="1" applyFont="1" applyFill="1" applyBorder="1"/>
    <xf numFmtId="0" fontId="0" fillId="0" borderId="0" xfId="0" applyFont="1" applyBorder="1" applyAlignment="1"/>
    <xf numFmtId="3" fontId="0" fillId="0" borderId="59" xfId="0" applyNumberFormat="1" applyFont="1" applyBorder="1" applyAlignment="1"/>
    <xf numFmtId="0" fontId="0" fillId="0" borderId="0" xfId="0" applyFont="1" applyBorder="1" applyAlignment="1">
      <alignment horizontal="left" vertical="top"/>
    </xf>
    <xf numFmtId="3" fontId="0" fillId="0" borderId="59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3" fontId="174" fillId="0" borderId="0" xfId="0" applyNumberFormat="1" applyFont="1" applyBorder="1"/>
    <xf numFmtId="0" fontId="0" fillId="0" borderId="20" xfId="0" applyFont="1" applyFill="1" applyBorder="1" applyAlignment="1">
      <alignment horizontal="center"/>
    </xf>
    <xf numFmtId="3" fontId="174" fillId="28" borderId="77" xfId="0" applyNumberFormat="1" applyFont="1" applyFill="1" applyBorder="1"/>
    <xf numFmtId="3" fontId="0" fillId="0" borderId="0" xfId="78" applyNumberFormat="1" applyFont="1" applyFill="1" applyBorder="1" applyAlignment="1">
      <alignment horizontal="left" vertical="center" wrapText="1"/>
    </xf>
    <xf numFmtId="3" fontId="0" fillId="0" borderId="0" xfId="0" applyNumberFormat="1" applyFont="1" applyFill="1" applyBorder="1" applyAlignment="1">
      <alignment wrapText="1"/>
    </xf>
    <xf numFmtId="3" fontId="0" fillId="0" borderId="0" xfId="78" applyNumberFormat="1" applyFont="1" applyBorder="1" applyAlignment="1">
      <alignment horizontal="left" vertical="center" wrapText="1"/>
    </xf>
    <xf numFmtId="0" fontId="174" fillId="28" borderId="45" xfId="0" applyFont="1" applyFill="1" applyBorder="1" applyAlignment="1">
      <alignment horizontal="center"/>
    </xf>
    <xf numFmtId="0" fontId="174" fillId="28" borderId="25" xfId="0" applyFont="1" applyFill="1" applyBorder="1"/>
    <xf numFmtId="3" fontId="174" fillId="28" borderId="25" xfId="0" applyNumberFormat="1" applyFont="1" applyFill="1" applyBorder="1"/>
    <xf numFmtId="3" fontId="174" fillId="28" borderId="70" xfId="0" applyNumberFormat="1" applyFont="1" applyFill="1" applyBorder="1"/>
    <xf numFmtId="0" fontId="174" fillId="29" borderId="45" xfId="0" applyFont="1" applyFill="1" applyBorder="1" applyAlignment="1">
      <alignment horizontal="center"/>
    </xf>
    <xf numFmtId="0" fontId="174" fillId="29" borderId="25" xfId="0" applyFont="1" applyFill="1" applyBorder="1"/>
    <xf numFmtId="3" fontId="174" fillId="29" borderId="25" xfId="0" applyNumberFormat="1" applyFont="1" applyFill="1" applyBorder="1"/>
    <xf numFmtId="3" fontId="174" fillId="29" borderId="70" xfId="0" applyNumberFormat="1" applyFont="1" applyFill="1" applyBorder="1"/>
    <xf numFmtId="0" fontId="35" fillId="0" borderId="116" xfId="0" applyFont="1" applyFill="1" applyBorder="1" applyAlignment="1">
      <alignment horizontal="center" vertical="center" wrapText="1"/>
    </xf>
    <xf numFmtId="0" fontId="35" fillId="0" borderId="60" xfId="0" applyFont="1" applyFill="1" applyBorder="1" applyAlignment="1">
      <alignment horizontal="center" vertical="center" wrapText="1"/>
    </xf>
    <xf numFmtId="0" fontId="44" fillId="0" borderId="107" xfId="73" applyFont="1" applyBorder="1" applyAlignment="1">
      <alignment horizontal="center"/>
    </xf>
    <xf numFmtId="3" fontId="60" fillId="0" borderId="20" xfId="0" applyNumberFormat="1" applyFont="1" applyBorder="1" applyAlignment="1">
      <alignment horizontal="right" vertical="center"/>
    </xf>
    <xf numFmtId="3" fontId="60" fillId="0" borderId="0" xfId="0" applyNumberFormat="1" applyFont="1" applyAlignment="1">
      <alignment horizontal="right" vertical="center"/>
    </xf>
    <xf numFmtId="3" fontId="60" fillId="0" borderId="173" xfId="0" applyNumberFormat="1" applyFont="1" applyBorder="1" applyAlignment="1">
      <alignment horizontal="right" vertical="center"/>
    </xf>
    <xf numFmtId="3" fontId="60" fillId="0" borderId="59" xfId="0" applyNumberFormat="1" applyFont="1" applyBorder="1" applyAlignment="1">
      <alignment horizontal="right" vertical="center"/>
    </xf>
    <xf numFmtId="3" fontId="60" fillId="0" borderId="20" xfId="0" applyNumberFormat="1" applyFont="1" applyBorder="1" applyAlignment="1">
      <alignment horizontal="right" vertical="center" wrapText="1"/>
    </xf>
    <xf numFmtId="3" fontId="60" fillId="0" borderId="0" xfId="0" applyNumberFormat="1" applyFont="1" applyAlignment="1">
      <alignment horizontal="right" vertical="center" wrapText="1"/>
    </xf>
    <xf numFmtId="3" fontId="60" fillId="0" borderId="173" xfId="0" applyNumberFormat="1" applyFont="1" applyBorder="1" applyAlignment="1">
      <alignment horizontal="right" vertical="center" wrapText="1"/>
    </xf>
    <xf numFmtId="3" fontId="62" fillId="0" borderId="59" xfId="0" applyNumberFormat="1" applyFont="1" applyBorder="1" applyAlignment="1">
      <alignment horizontal="right" vertical="center" wrapText="1"/>
    </xf>
    <xf numFmtId="3" fontId="62" fillId="0" borderId="0" xfId="0" applyNumberFormat="1" applyFont="1" applyAlignment="1">
      <alignment horizontal="right" vertical="center" wrapText="1"/>
    </xf>
    <xf numFmtId="3" fontId="60" fillId="0" borderId="59" xfId="0" applyNumberFormat="1" applyFont="1" applyBorder="1" applyAlignment="1">
      <alignment horizontal="right" vertical="center" wrapText="1"/>
    </xf>
    <xf numFmtId="3" fontId="35" fillId="0" borderId="101" xfId="78" applyNumberFormat="1" applyFont="1" applyFill="1" applyBorder="1" applyAlignment="1">
      <alignment horizontal="center" vertical="center" wrapText="1"/>
    </xf>
    <xf numFmtId="3" fontId="30" fillId="0" borderId="38" xfId="78" applyNumberFormat="1" applyFont="1" applyFill="1" applyBorder="1" applyAlignment="1">
      <alignment vertical="center"/>
    </xf>
    <xf numFmtId="49" fontId="35" fillId="0" borderId="38" xfId="78" applyNumberFormat="1" applyFont="1" applyFill="1" applyBorder="1" applyAlignment="1">
      <alignment horizontal="center" vertical="center" wrapText="1"/>
    </xf>
    <xf numFmtId="3" fontId="129" fillId="0" borderId="20" xfId="0" applyNumberFormat="1" applyFont="1" applyFill="1" applyBorder="1"/>
    <xf numFmtId="3" fontId="35" fillId="0" borderId="71" xfId="0" applyNumberFormat="1" applyFont="1" applyBorder="1" applyAlignment="1">
      <alignment vertical="center"/>
    </xf>
    <xf numFmtId="0" fontId="35" fillId="0" borderId="40" xfId="0" applyFont="1" applyBorder="1" applyAlignment="1">
      <alignment vertical="center"/>
    </xf>
    <xf numFmtId="0" fontId="35" fillId="0" borderId="71" xfId="0" applyFont="1" applyBorder="1" applyAlignment="1">
      <alignment vertical="center"/>
    </xf>
    <xf numFmtId="0" fontId="35" fillId="0" borderId="20" xfId="0" applyFont="1" applyBorder="1" applyAlignment="1">
      <alignment vertical="center"/>
    </xf>
    <xf numFmtId="0" fontId="35" fillId="0" borderId="20" xfId="0" applyFont="1" applyBorder="1" applyAlignment="1">
      <alignment horizontal="left" vertical="center"/>
    </xf>
    <xf numFmtId="0" fontId="30" fillId="0" borderId="41" xfId="0" applyFont="1" applyBorder="1" applyAlignment="1">
      <alignment vertical="center"/>
    </xf>
    <xf numFmtId="0" fontId="30" fillId="0" borderId="77" xfId="0" applyFont="1" applyBorder="1" applyAlignment="1">
      <alignment vertical="center"/>
    </xf>
    <xf numFmtId="3" fontId="35" fillId="0" borderId="72" xfId="0" applyNumberFormat="1" applyFont="1" applyBorder="1" applyAlignment="1">
      <alignment vertical="center"/>
    </xf>
    <xf numFmtId="3" fontId="30" fillId="0" borderId="77" xfId="0" applyNumberFormat="1" applyFont="1" applyBorder="1" applyAlignment="1">
      <alignment vertical="center"/>
    </xf>
    <xf numFmtId="3" fontId="30" fillId="0" borderId="80" xfId="0" applyNumberFormat="1" applyFont="1" applyBorder="1" applyAlignment="1">
      <alignment vertical="center"/>
    </xf>
    <xf numFmtId="0" fontId="49" fillId="0" borderId="0" xfId="0" applyFont="1" applyBorder="1" applyAlignment="1">
      <alignment vertical="center" wrapText="1"/>
    </xf>
    <xf numFmtId="0" fontId="49" fillId="0" borderId="0" xfId="0" applyFont="1" applyAlignment="1">
      <alignment vertical="center" wrapText="1"/>
    </xf>
    <xf numFmtId="3" fontId="50" fillId="0" borderId="25" xfId="0" applyNumberFormat="1" applyFont="1" applyBorder="1" applyAlignment="1">
      <alignment vertical="center"/>
    </xf>
    <xf numFmtId="0" fontId="50" fillId="0" borderId="70" xfId="0" applyFont="1" applyBorder="1" applyAlignment="1">
      <alignment horizontal="right" vertical="center"/>
    </xf>
    <xf numFmtId="0" fontId="50" fillId="0" borderId="45" xfId="0" applyFont="1" applyBorder="1" applyAlignment="1">
      <alignment vertical="center" wrapText="1"/>
    </xf>
    <xf numFmtId="0" fontId="50" fillId="0" borderId="25" xfId="0" applyFont="1" applyBorder="1" applyAlignment="1">
      <alignment vertical="center"/>
    </xf>
    <xf numFmtId="0" fontId="50" fillId="0" borderId="45" xfId="0" applyFont="1" applyBorder="1" applyAlignment="1">
      <alignment vertical="center"/>
    </xf>
    <xf numFmtId="3" fontId="48" fillId="0" borderId="0" xfId="0" applyNumberFormat="1" applyFont="1" applyAlignment="1">
      <alignment horizontal="right" vertical="center"/>
    </xf>
    <xf numFmtId="0" fontId="49" fillId="0" borderId="0" xfId="0" applyFont="1" applyAlignment="1">
      <alignment horizontal="right"/>
    </xf>
    <xf numFmtId="0" fontId="25" fillId="0" borderId="20" xfId="0" applyFont="1" applyFill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center" wrapText="1"/>
    </xf>
    <xf numFmtId="9" fontId="35" fillId="0" borderId="63" xfId="0" applyNumberFormat="1" applyFont="1" applyBorder="1" applyAlignment="1">
      <alignment vertical="center"/>
    </xf>
    <xf numFmtId="0" fontId="65" fillId="0" borderId="24" xfId="73" applyFont="1" applyBorder="1" applyAlignment="1">
      <alignment wrapText="1"/>
    </xf>
    <xf numFmtId="0" fontId="65" fillId="0" borderId="38" xfId="73" applyFont="1" applyBorder="1"/>
    <xf numFmtId="0" fontId="20" fillId="0" borderId="24" xfId="73" applyFont="1" applyBorder="1" applyAlignment="1">
      <alignment horizontal="center" vertical="center"/>
    </xf>
    <xf numFmtId="0" fontId="20" fillId="0" borderId="24" xfId="73" applyFont="1" applyBorder="1" applyAlignment="1">
      <alignment horizontal="center"/>
    </xf>
    <xf numFmtId="0" fontId="20" fillId="0" borderId="38" xfId="73" applyFont="1" applyBorder="1" applyAlignment="1">
      <alignment horizontal="center"/>
    </xf>
    <xf numFmtId="0" fontId="20" fillId="0" borderId="101" xfId="73" applyFont="1" applyBorder="1" applyAlignment="1">
      <alignment horizontal="center"/>
    </xf>
    <xf numFmtId="0" fontId="20" fillId="0" borderId="91" xfId="73" applyFont="1" applyBorder="1" applyAlignment="1">
      <alignment horizontal="center"/>
    </xf>
    <xf numFmtId="0" fontId="44" fillId="0" borderId="91" xfId="73" applyFont="1" applyBorder="1"/>
    <xf numFmtId="3" fontId="44" fillId="0" borderId="91" xfId="73" applyNumberFormat="1" applyFont="1" applyBorder="1"/>
    <xf numFmtId="3" fontId="44" fillId="0" borderId="63" xfId="73" applyNumberFormat="1" applyFont="1" applyBorder="1"/>
    <xf numFmtId="0" fontId="44" fillId="0" borderId="113" xfId="73" applyFont="1" applyBorder="1" applyAlignment="1">
      <alignment horizontal="center" vertical="center" wrapText="1"/>
    </xf>
    <xf numFmtId="0" fontId="40" fillId="0" borderId="186" xfId="73" applyFont="1" applyBorder="1" applyAlignment="1">
      <alignment horizontal="center" wrapText="1"/>
    </xf>
    <xf numFmtId="0" fontId="133" fillId="0" borderId="22" xfId="0" applyFont="1" applyFill="1" applyBorder="1" applyAlignment="1">
      <alignment horizontal="center" vertical="center"/>
    </xf>
    <xf numFmtId="3" fontId="128" fillId="0" borderId="0" xfId="0" applyNumberFormat="1" applyFont="1" applyFill="1" applyBorder="1" applyAlignment="1">
      <alignment horizontal="right"/>
    </xf>
    <xf numFmtId="0" fontId="131" fillId="0" borderId="0" xfId="0" applyFont="1" applyFill="1" applyBorder="1" applyAlignment="1">
      <alignment horizontal="center"/>
    </xf>
    <xf numFmtId="0" fontId="132" fillId="0" borderId="0" xfId="0" applyFont="1" applyFill="1" applyBorder="1" applyAlignment="1">
      <alignment horizontal="center"/>
    </xf>
    <xf numFmtId="0" fontId="129" fillId="0" borderId="0" xfId="0" applyFont="1" applyFill="1" applyBorder="1" applyAlignment="1">
      <alignment horizontal="right"/>
    </xf>
    <xf numFmtId="0" fontId="129" fillId="0" borderId="122" xfId="0" applyFont="1" applyFill="1" applyBorder="1" applyAlignment="1">
      <alignment horizontal="center" vertical="center" wrapText="1"/>
    </xf>
    <xf numFmtId="0" fontId="133" fillId="0" borderId="123" xfId="0" applyFont="1" applyFill="1" applyBorder="1" applyAlignment="1">
      <alignment horizontal="center" vertical="center"/>
    </xf>
    <xf numFmtId="3" fontId="133" fillId="0" borderId="156" xfId="0" applyNumberFormat="1" applyFont="1" applyFill="1" applyBorder="1" applyAlignment="1">
      <alignment horizontal="center" vertical="center"/>
    </xf>
    <xf numFmtId="3" fontId="133" fillId="0" borderId="142" xfId="0" applyNumberFormat="1" applyFont="1" applyFill="1" applyBorder="1" applyAlignment="1">
      <alignment horizontal="center" vertical="center"/>
    </xf>
    <xf numFmtId="3" fontId="133" fillId="0" borderId="125" xfId="0" applyNumberFormat="1" applyFont="1" applyFill="1" applyBorder="1" applyAlignment="1">
      <alignment horizontal="center" vertical="center"/>
    </xf>
    <xf numFmtId="3" fontId="133" fillId="0" borderId="127" xfId="0" applyNumberFormat="1" applyFont="1" applyFill="1" applyBorder="1" applyAlignment="1">
      <alignment horizontal="center" vertical="center"/>
    </xf>
    <xf numFmtId="0" fontId="131" fillId="0" borderId="124" xfId="0" applyFont="1" applyFill="1" applyBorder="1" applyAlignment="1">
      <alignment horizontal="center" vertical="center"/>
    </xf>
    <xf numFmtId="0" fontId="131" fillId="0" borderId="126" xfId="0" applyFont="1" applyFill="1" applyBorder="1" applyAlignment="1">
      <alignment horizontal="center" vertical="center"/>
    </xf>
    <xf numFmtId="3" fontId="133" fillId="0" borderId="22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right"/>
    </xf>
    <xf numFmtId="0" fontId="30" fillId="0" borderId="124" xfId="0" applyFont="1" applyFill="1" applyBorder="1" applyAlignment="1">
      <alignment horizontal="center" vertical="center"/>
    </xf>
    <xf numFmtId="0" fontId="30" fillId="0" borderId="126" xfId="0" applyFont="1" applyFill="1" applyBorder="1" applyAlignment="1">
      <alignment horizontal="center" vertical="center"/>
    </xf>
    <xf numFmtId="3" fontId="30" fillId="0" borderId="138" xfId="0" applyNumberFormat="1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/>
    </xf>
    <xf numFmtId="0" fontId="50" fillId="0" borderId="44" xfId="0" applyFont="1" applyFill="1" applyBorder="1" applyAlignment="1">
      <alignment horizontal="center" vertical="center"/>
    </xf>
    <xf numFmtId="0" fontId="35" fillId="0" borderId="122" xfId="0" applyFont="1" applyFill="1" applyBorder="1" applyAlignment="1">
      <alignment horizontal="center" vertical="center" wrapText="1"/>
    </xf>
    <xf numFmtId="0" fontId="30" fillId="0" borderId="123" xfId="0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center" vertical="center"/>
    </xf>
    <xf numFmtId="0" fontId="133" fillId="0" borderId="23" xfId="0" applyFont="1" applyFill="1" applyBorder="1" applyAlignment="1">
      <alignment horizontal="center" vertical="center"/>
    </xf>
    <xf numFmtId="0" fontId="133" fillId="0" borderId="44" xfId="0" applyFont="1" applyFill="1" applyBorder="1" applyAlignment="1">
      <alignment horizontal="center" vertical="center"/>
    </xf>
    <xf numFmtId="3" fontId="139" fillId="0" borderId="22" xfId="0" applyNumberFormat="1" applyFont="1" applyFill="1" applyBorder="1" applyAlignment="1">
      <alignment horizontal="center" vertical="center"/>
    </xf>
    <xf numFmtId="0" fontId="129" fillId="0" borderId="135" xfId="0" applyFont="1" applyFill="1" applyBorder="1" applyAlignment="1">
      <alignment horizontal="center" vertical="center" wrapText="1"/>
    </xf>
    <xf numFmtId="0" fontId="129" fillId="0" borderId="137" xfId="0" applyFont="1" applyFill="1" applyBorder="1" applyAlignment="1">
      <alignment horizontal="center" vertical="center" wrapText="1"/>
    </xf>
    <xf numFmtId="0" fontId="129" fillId="0" borderId="136" xfId="0" applyFont="1" applyFill="1" applyBorder="1" applyAlignment="1">
      <alignment horizontal="center" vertical="center" wrapText="1"/>
    </xf>
    <xf numFmtId="3" fontId="75" fillId="0" borderId="30" xfId="71" applyNumberFormat="1" applyFont="1" applyBorder="1" applyAlignment="1">
      <alignment horizontal="right" vertical="center"/>
    </xf>
    <xf numFmtId="3" fontId="75" fillId="0" borderId="62" xfId="71" applyNumberFormat="1" applyFont="1" applyBorder="1" applyAlignment="1">
      <alignment horizontal="right" vertical="center"/>
    </xf>
    <xf numFmtId="0" fontId="110" fillId="0" borderId="0" xfId="71" applyFont="1" applyAlignment="1">
      <alignment horizontal="right" vertical="center"/>
    </xf>
    <xf numFmtId="0" fontId="111" fillId="0" borderId="78" xfId="71" applyFont="1" applyFill="1" applyBorder="1" applyAlignment="1">
      <alignment horizontal="center" vertical="center"/>
    </xf>
    <xf numFmtId="0" fontId="111" fillId="0" borderId="79" xfId="71" applyFont="1" applyFill="1" applyBorder="1" applyAlignment="1">
      <alignment horizontal="center" vertical="center"/>
    </xf>
    <xf numFmtId="3" fontId="111" fillId="0" borderId="45" xfId="71" applyNumberFormat="1" applyFont="1" applyFill="1" applyBorder="1" applyAlignment="1">
      <alignment horizontal="center" vertical="center"/>
    </xf>
    <xf numFmtId="3" fontId="111" fillId="0" borderId="25" xfId="71" applyNumberFormat="1" applyFont="1" applyFill="1" applyBorder="1" applyAlignment="1">
      <alignment horizontal="center" vertical="center"/>
    </xf>
    <xf numFmtId="3" fontId="111" fillId="0" borderId="45" xfId="71" applyNumberFormat="1" applyFont="1" applyFill="1" applyBorder="1" applyAlignment="1">
      <alignment horizontal="center" vertical="center" wrapText="1"/>
    </xf>
    <xf numFmtId="3" fontId="111" fillId="0" borderId="25" xfId="71" applyNumberFormat="1" applyFont="1" applyFill="1" applyBorder="1" applyAlignment="1">
      <alignment horizontal="center" vertical="center" wrapText="1"/>
    </xf>
    <xf numFmtId="0" fontId="72" fillId="0" borderId="0" xfId="71" applyFont="1" applyAlignment="1">
      <alignment horizontal="left" wrapText="1"/>
    </xf>
    <xf numFmtId="0" fontId="71" fillId="0" borderId="0" xfId="71" applyFont="1" applyAlignment="1">
      <alignment horizontal="left" vertical="center" wrapText="1"/>
    </xf>
    <xf numFmtId="3" fontId="72" fillId="0" borderId="0" xfId="71" applyNumberFormat="1" applyFont="1" applyAlignment="1">
      <alignment vertical="center" wrapText="1"/>
    </xf>
    <xf numFmtId="0" fontId="79" fillId="0" borderId="0" xfId="71" applyFont="1" applyAlignment="1">
      <alignment horizontal="left" vertical="center" wrapText="1"/>
    </xf>
    <xf numFmtId="0" fontId="108" fillId="0" borderId="0" xfId="75" applyFont="1" applyAlignment="1">
      <alignment horizontal="right"/>
    </xf>
    <xf numFmtId="0" fontId="75" fillId="0" borderId="0" xfId="71" applyFont="1" applyAlignment="1">
      <alignment horizontal="center" vertical="center"/>
    </xf>
    <xf numFmtId="3" fontId="111" fillId="0" borderId="103" xfId="71" applyNumberFormat="1" applyFont="1" applyFill="1" applyBorder="1" applyAlignment="1">
      <alignment horizontal="center" vertical="center" wrapText="1"/>
    </xf>
    <xf numFmtId="3" fontId="111" fillId="0" borderId="105" xfId="71" applyNumberFormat="1" applyFont="1" applyFill="1" applyBorder="1" applyAlignment="1">
      <alignment horizontal="center" vertical="center" wrapText="1"/>
    </xf>
    <xf numFmtId="0" fontId="143" fillId="0" borderId="0" xfId="0" applyFont="1" applyFill="1" applyBorder="1" applyAlignment="1">
      <alignment horizontal="center"/>
    </xf>
    <xf numFmtId="3" fontId="141" fillId="0" borderId="0" xfId="0" applyNumberFormat="1" applyFont="1" applyFill="1" applyBorder="1" applyAlignment="1">
      <alignment horizontal="right" vertical="top" wrapText="1"/>
    </xf>
    <xf numFmtId="0" fontId="146" fillId="0" borderId="20" xfId="0" applyFont="1" applyFill="1" applyBorder="1" applyAlignment="1"/>
    <xf numFmtId="0" fontId="146" fillId="0" borderId="0" xfId="0" applyFont="1" applyFill="1" applyBorder="1" applyAlignment="1"/>
    <xf numFmtId="0" fontId="143" fillId="0" borderId="122" xfId="0" applyFont="1" applyFill="1" applyBorder="1" applyAlignment="1">
      <alignment horizontal="center" vertical="center"/>
    </xf>
    <xf numFmtId="0" fontId="143" fillId="0" borderId="129" xfId="0" applyFont="1" applyFill="1" applyBorder="1" applyAlignment="1">
      <alignment horizontal="center" vertical="center"/>
    </xf>
    <xf numFmtId="0" fontId="142" fillId="0" borderId="0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center"/>
    </xf>
    <xf numFmtId="0" fontId="150" fillId="0" borderId="40" xfId="0" applyFont="1" applyFill="1" applyBorder="1" applyAlignment="1">
      <alignment horizontal="center" vertical="center" wrapText="1"/>
    </xf>
    <xf numFmtId="0" fontId="150" fillId="0" borderId="73" xfId="0" applyFont="1" applyFill="1" applyBorder="1" applyAlignment="1">
      <alignment horizontal="center" vertical="center" wrapText="1"/>
    </xf>
    <xf numFmtId="0" fontId="150" fillId="0" borderId="23" xfId="0" applyFont="1" applyFill="1" applyBorder="1" applyAlignment="1">
      <alignment horizontal="center" vertical="center" wrapText="1"/>
    </xf>
    <xf numFmtId="0" fontId="150" fillId="0" borderId="44" xfId="0" applyFont="1" applyFill="1" applyBorder="1" applyAlignment="1">
      <alignment horizontal="center" vertical="center" wrapText="1"/>
    </xf>
    <xf numFmtId="0" fontId="135" fillId="0" borderId="0" xfId="0" applyFont="1" applyFill="1" applyBorder="1" applyAlignment="1">
      <alignment horizontal="right"/>
    </xf>
    <xf numFmtId="0" fontId="147" fillId="0" borderId="0" xfId="0" applyFont="1" applyFill="1" applyBorder="1" applyAlignment="1">
      <alignment horizontal="right"/>
    </xf>
    <xf numFmtId="0" fontId="132" fillId="0" borderId="123" xfId="0" applyFont="1" applyFill="1" applyBorder="1" applyAlignment="1">
      <alignment horizontal="center" vertical="center"/>
    </xf>
    <xf numFmtId="0" fontId="132" fillId="0" borderId="149" xfId="0" applyFont="1" applyFill="1" applyBorder="1" applyAlignment="1">
      <alignment horizontal="center" vertical="center"/>
    </xf>
    <xf numFmtId="0" fontId="60" fillId="0" borderId="22" xfId="0" applyFont="1" applyFill="1" applyBorder="1" applyAlignment="1">
      <alignment horizontal="center" vertical="center" wrapText="1"/>
    </xf>
    <xf numFmtId="3" fontId="132" fillId="0" borderId="22" xfId="0" applyNumberFormat="1" applyFont="1" applyFill="1" applyBorder="1" applyAlignment="1">
      <alignment horizontal="center" vertical="center" wrapText="1"/>
    </xf>
    <xf numFmtId="0" fontId="133" fillId="0" borderId="23" xfId="0" applyFont="1" applyFill="1" applyBorder="1" applyAlignment="1">
      <alignment horizontal="center" vertical="center" wrapText="1"/>
    </xf>
    <xf numFmtId="0" fontId="133" fillId="0" borderId="44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44" xfId="0" applyFont="1" applyFill="1" applyBorder="1" applyAlignment="1">
      <alignment horizontal="center" vertical="center" wrapText="1"/>
    </xf>
    <xf numFmtId="0" fontId="128" fillId="0" borderId="0" xfId="0" applyFont="1" applyFill="1" applyBorder="1" applyAlignment="1">
      <alignment horizontal="right" wrapText="1"/>
    </xf>
    <xf numFmtId="0" fontId="133" fillId="0" borderId="0" xfId="0" applyFont="1" applyFill="1" applyBorder="1" applyAlignment="1">
      <alignment horizontal="center"/>
    </xf>
    <xf numFmtId="0" fontId="133" fillId="0" borderId="0" xfId="76" applyFont="1" applyFill="1" applyBorder="1" applyAlignment="1">
      <alignment horizontal="center"/>
    </xf>
    <xf numFmtId="0" fontId="35" fillId="0" borderId="23" xfId="0" applyFont="1" applyFill="1" applyBorder="1" applyAlignment="1">
      <alignment horizontal="center" vertical="center" wrapText="1"/>
    </xf>
    <xf numFmtId="0" fontId="35" fillId="0" borderId="44" xfId="0" applyFont="1" applyFill="1" applyBorder="1" applyAlignment="1">
      <alignment horizontal="center" vertical="center" wrapText="1"/>
    </xf>
    <xf numFmtId="3" fontId="160" fillId="0" borderId="74" xfId="0" applyNumberFormat="1" applyFont="1" applyFill="1" applyBorder="1" applyAlignment="1">
      <alignment horizontal="right"/>
    </xf>
    <xf numFmtId="0" fontId="145" fillId="0" borderId="0" xfId="0" applyFont="1" applyFill="1" applyBorder="1" applyAlignment="1">
      <alignment horizontal="center"/>
    </xf>
    <xf numFmtId="0" fontId="145" fillId="0" borderId="0" xfId="0" applyFont="1" applyFill="1" applyBorder="1" applyAlignment="1">
      <alignment horizontal="center" vertical="center"/>
    </xf>
    <xf numFmtId="0" fontId="159" fillId="0" borderId="0" xfId="0" applyFont="1" applyFill="1" applyBorder="1" applyAlignment="1">
      <alignment horizontal="right"/>
    </xf>
    <xf numFmtId="0" fontId="145" fillId="0" borderId="22" xfId="0" applyFont="1" applyFill="1" applyBorder="1" applyAlignment="1">
      <alignment horizontal="center" vertical="center" wrapText="1"/>
    </xf>
    <xf numFmtId="0" fontId="75" fillId="0" borderId="80" xfId="0" applyFont="1" applyFill="1" applyBorder="1" applyAlignment="1">
      <alignment horizontal="center" vertical="center" wrapText="1"/>
    </xf>
    <xf numFmtId="3" fontId="75" fillId="0" borderId="23" xfId="0" applyNumberFormat="1" applyFont="1" applyFill="1" applyBorder="1" applyAlignment="1">
      <alignment horizontal="center" vertical="center" wrapText="1"/>
    </xf>
    <xf numFmtId="3" fontId="75" fillId="0" borderId="44" xfId="0" applyNumberFormat="1" applyFont="1" applyFill="1" applyBorder="1" applyAlignment="1">
      <alignment horizontal="center" vertical="center" wrapText="1"/>
    </xf>
    <xf numFmtId="3" fontId="128" fillId="0" borderId="0" xfId="78" applyNumberFormat="1" applyFont="1" applyFill="1" applyBorder="1" applyAlignment="1">
      <alignment horizontal="right"/>
    </xf>
    <xf numFmtId="3" fontId="133" fillId="0" borderId="0" xfId="78" applyNumberFormat="1" applyFont="1" applyFill="1" applyBorder="1" applyAlignment="1">
      <alignment horizontal="center"/>
    </xf>
    <xf numFmtId="0" fontId="30" fillId="0" borderId="0" xfId="78" applyFont="1" applyFill="1" applyBorder="1" applyAlignment="1">
      <alignment horizontal="center"/>
    </xf>
    <xf numFmtId="3" fontId="133" fillId="0" borderId="154" xfId="78" applyNumberFormat="1" applyFont="1" applyFill="1" applyBorder="1" applyAlignment="1">
      <alignment horizontal="center" vertical="center" wrapText="1"/>
    </xf>
    <xf numFmtId="3" fontId="133" fillId="0" borderId="171" xfId="78" applyNumberFormat="1" applyFont="1" applyFill="1" applyBorder="1" applyAlignment="1">
      <alignment horizontal="center" vertical="center" wrapText="1"/>
    </xf>
    <xf numFmtId="3" fontId="133" fillId="0" borderId="155" xfId="0" applyNumberFormat="1" applyFont="1" applyFill="1" applyBorder="1" applyAlignment="1">
      <alignment horizontal="center" vertical="center" wrapText="1"/>
    </xf>
    <xf numFmtId="3" fontId="133" fillId="0" borderId="185" xfId="0" applyNumberFormat="1" applyFont="1" applyFill="1" applyBorder="1" applyAlignment="1">
      <alignment horizontal="center" vertical="center" wrapText="1"/>
    </xf>
    <xf numFmtId="3" fontId="133" fillId="0" borderId="154" xfId="0" applyNumberFormat="1" applyFont="1" applyFill="1" applyBorder="1" applyAlignment="1">
      <alignment horizontal="center" vertical="center" wrapText="1"/>
    </xf>
    <xf numFmtId="3" fontId="133" fillId="0" borderId="171" xfId="0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wrapText="1"/>
    </xf>
    <xf numFmtId="0" fontId="30" fillId="0" borderId="113" xfId="0" applyFont="1" applyFill="1" applyBorder="1" applyAlignment="1">
      <alignment horizontal="center" vertical="center" wrapText="1"/>
    </xf>
    <xf numFmtId="0" fontId="30" fillId="0" borderId="183" xfId="0" applyFont="1" applyFill="1" applyBorder="1" applyAlignment="1">
      <alignment horizontal="center" vertical="center" wrapText="1"/>
    </xf>
    <xf numFmtId="0" fontId="30" fillId="0" borderId="186" xfId="0" applyFont="1" applyFill="1" applyBorder="1" applyAlignment="1">
      <alignment horizontal="center" vertical="center" wrapText="1"/>
    </xf>
    <xf numFmtId="3" fontId="129" fillId="0" borderId="37" xfId="78" applyNumberFormat="1" applyFont="1" applyFill="1" applyBorder="1" applyAlignment="1">
      <alignment horizontal="right"/>
    </xf>
    <xf numFmtId="49" fontId="133" fillId="0" borderId="180" xfId="78" applyNumberFormat="1" applyFont="1" applyFill="1" applyBorder="1" applyAlignment="1">
      <alignment horizontal="center" vertical="center" textRotation="255" wrapText="1"/>
    </xf>
    <xf numFmtId="49" fontId="133" fillId="0" borderId="182" xfId="78" applyNumberFormat="1" applyFont="1" applyFill="1" applyBorder="1" applyAlignment="1">
      <alignment horizontal="center" vertical="center" textRotation="255" wrapText="1"/>
    </xf>
    <xf numFmtId="49" fontId="133" fillId="0" borderId="184" xfId="78" applyNumberFormat="1" applyFont="1" applyFill="1" applyBorder="1" applyAlignment="1">
      <alignment horizontal="center" vertical="center" textRotation="255" wrapText="1"/>
    </xf>
    <xf numFmtId="3" fontId="133" fillId="0" borderId="142" xfId="78" applyNumberFormat="1" applyFont="1" applyFill="1" applyBorder="1" applyAlignment="1">
      <alignment horizontal="center" vertical="center"/>
    </xf>
    <xf numFmtId="0" fontId="0" fillId="0" borderId="121" xfId="0" applyFont="1" applyFill="1" applyBorder="1" applyAlignment="1">
      <alignment horizontal="center" vertical="center"/>
    </xf>
    <xf numFmtId="0" fontId="0" fillId="0" borderId="153" xfId="0" applyFont="1" applyFill="1" applyBorder="1" applyAlignment="1">
      <alignment horizontal="center" vertical="center"/>
    </xf>
    <xf numFmtId="0" fontId="166" fillId="0" borderId="22" xfId="0" applyFont="1" applyFill="1" applyBorder="1" applyAlignment="1">
      <alignment horizontal="center" vertical="center"/>
    </xf>
    <xf numFmtId="0" fontId="168" fillId="0" borderId="22" xfId="0" applyFont="1" applyFill="1" applyBorder="1" applyAlignment="1">
      <alignment horizontal="center" wrapText="1"/>
    </xf>
    <xf numFmtId="0" fontId="141" fillId="0" borderId="0" xfId="0" applyFont="1" applyFill="1" applyBorder="1" applyAlignment="1">
      <alignment horizontal="right" wrapText="1"/>
    </xf>
    <xf numFmtId="0" fontId="166" fillId="0" borderId="0" xfId="0" applyFont="1" applyFill="1" applyBorder="1" applyAlignment="1">
      <alignment horizontal="center" vertical="center"/>
    </xf>
    <xf numFmtId="0" fontId="166" fillId="0" borderId="0" xfId="0" applyFont="1" applyFill="1" applyBorder="1" applyAlignment="1">
      <alignment horizontal="center"/>
    </xf>
    <xf numFmtId="0" fontId="165" fillId="0" borderId="74" xfId="0" applyFont="1" applyFill="1" applyBorder="1" applyAlignment="1">
      <alignment horizontal="right"/>
    </xf>
    <xf numFmtId="0" fontId="0" fillId="0" borderId="74" xfId="0" applyFont="1" applyFill="1" applyBorder="1" applyAlignment="1">
      <alignment horizontal="right"/>
    </xf>
    <xf numFmtId="0" fontId="44" fillId="0" borderId="23" xfId="0" applyFont="1" applyFill="1" applyBorder="1" applyAlignment="1">
      <alignment horizontal="center" vertical="center"/>
    </xf>
    <xf numFmtId="0" fontId="44" fillId="0" borderId="44" xfId="0" applyFont="1" applyFill="1" applyBorder="1" applyAlignment="1">
      <alignment horizontal="center" vertical="center"/>
    </xf>
    <xf numFmtId="3" fontId="52" fillId="0" borderId="11" xfId="0" applyNumberFormat="1" applyFont="1" applyBorder="1" applyAlignment="1">
      <alignment horizontal="center" vertical="center" wrapText="1"/>
    </xf>
    <xf numFmtId="3" fontId="52" fillId="0" borderId="39" xfId="0" applyNumberFormat="1" applyFont="1" applyBorder="1" applyAlignment="1">
      <alignment horizontal="center" vertical="center" wrapText="1"/>
    </xf>
    <xf numFmtId="3" fontId="52" fillId="0" borderId="51" xfId="0" applyNumberFormat="1" applyFont="1" applyBorder="1" applyAlignment="1">
      <alignment horizontal="center" vertical="center" wrapText="1"/>
    </xf>
    <xf numFmtId="3" fontId="52" fillId="0" borderId="82" xfId="0" applyNumberFormat="1" applyFont="1" applyBorder="1" applyAlignment="1">
      <alignment horizontal="center" vertical="center" wrapText="1"/>
    </xf>
    <xf numFmtId="3" fontId="52" fillId="0" borderId="83" xfId="0" applyNumberFormat="1" applyFont="1" applyBorder="1" applyAlignment="1">
      <alignment horizontal="center" vertical="center" wrapText="1"/>
    </xf>
    <xf numFmtId="3" fontId="51" fillId="0" borderId="0" xfId="0" applyNumberFormat="1" applyFont="1" applyBorder="1" applyAlignment="1">
      <alignment horizontal="right"/>
    </xf>
    <xf numFmtId="0" fontId="59" fillId="0" borderId="0" xfId="0" applyFont="1" applyAlignment="1">
      <alignment horizontal="right"/>
    </xf>
    <xf numFmtId="0" fontId="0" fillId="0" borderId="0" xfId="0" applyAlignment="1"/>
    <xf numFmtId="0" fontId="52" fillId="0" borderId="0" xfId="0" applyFont="1" applyBorder="1" applyAlignment="1">
      <alignment horizontal="center"/>
    </xf>
    <xf numFmtId="0" fontId="59" fillId="0" borderId="0" xfId="0" applyFont="1" applyAlignment="1"/>
    <xf numFmtId="3" fontId="52" fillId="0" borderId="15" xfId="0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center"/>
    </xf>
    <xf numFmtId="3" fontId="52" fillId="0" borderId="56" xfId="0" applyNumberFormat="1" applyFont="1" applyBorder="1" applyAlignment="1">
      <alignment horizontal="right"/>
    </xf>
    <xf numFmtId="3" fontId="52" fillId="0" borderId="84" xfId="0" applyNumberFormat="1" applyFont="1" applyBorder="1" applyAlignment="1">
      <alignment horizontal="center" vertical="center" wrapText="1"/>
    </xf>
    <xf numFmtId="0" fontId="52" fillId="0" borderId="98" xfId="0" applyFont="1" applyBorder="1" applyAlignment="1">
      <alignment horizontal="center" vertical="center" readingOrder="2"/>
    </xf>
    <xf numFmtId="3" fontId="52" fillId="0" borderId="27" xfId="0" applyNumberFormat="1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59" fillId="0" borderId="96" xfId="0" applyFont="1" applyBorder="1" applyAlignment="1">
      <alignment horizontal="center" vertical="center"/>
    </xf>
    <xf numFmtId="0" fontId="48" fillId="0" borderId="81" xfId="0" applyFont="1" applyBorder="1" applyAlignment="1">
      <alignment horizontal="center" vertical="center" textRotation="255"/>
    </xf>
    <xf numFmtId="3" fontId="52" fillId="0" borderId="16" xfId="0" applyNumberFormat="1" applyFont="1" applyBorder="1" applyAlignment="1">
      <alignment horizontal="center" vertical="center"/>
    </xf>
    <xf numFmtId="3" fontId="52" fillId="0" borderId="95" xfId="0" applyNumberFormat="1" applyFont="1" applyBorder="1" applyAlignment="1">
      <alignment horizontal="center" vertical="center"/>
    </xf>
    <xf numFmtId="3" fontId="52" fillId="0" borderId="93" xfId="0" applyNumberFormat="1" applyFont="1" applyBorder="1" applyAlignment="1">
      <alignment horizontal="center" vertical="center"/>
    </xf>
    <xf numFmtId="3" fontId="52" fillId="0" borderId="94" xfId="0" applyNumberFormat="1" applyFont="1" applyBorder="1" applyAlignment="1">
      <alignment horizontal="center" vertical="center"/>
    </xf>
    <xf numFmtId="3" fontId="52" fillId="0" borderId="10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96" xfId="0" applyNumberFormat="1" applyFont="1" applyBorder="1" applyAlignment="1">
      <alignment horizontal="center" vertical="center"/>
    </xf>
    <xf numFmtId="0" fontId="59" fillId="0" borderId="97" xfId="0" applyFont="1" applyBorder="1" applyAlignment="1">
      <alignment horizontal="center" vertical="center"/>
    </xf>
    <xf numFmtId="3" fontId="52" fillId="0" borderId="92" xfId="0" applyNumberFormat="1" applyFont="1" applyBorder="1" applyAlignment="1">
      <alignment horizontal="center" vertical="center"/>
    </xf>
    <xf numFmtId="3" fontId="52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0" fillId="0" borderId="56" xfId="0" applyBorder="1" applyAlignment="1"/>
    <xf numFmtId="0" fontId="52" fillId="0" borderId="45" xfId="0" applyFont="1" applyFill="1" applyBorder="1" applyAlignment="1"/>
    <xf numFmtId="0" fontId="59" fillId="0" borderId="70" xfId="0" applyFont="1" applyBorder="1" applyAlignment="1"/>
    <xf numFmtId="0" fontId="52" fillId="0" borderId="91" xfId="0" applyFont="1" applyBorder="1" applyAlignment="1">
      <alignment horizontal="center" vertical="center"/>
    </xf>
    <xf numFmtId="0" fontId="52" fillId="0" borderId="24" xfId="0" applyFont="1" applyBorder="1" applyAlignment="1">
      <alignment horizontal="center" vertical="center"/>
    </xf>
    <xf numFmtId="0" fontId="52" fillId="0" borderId="38" xfId="0" applyFont="1" applyBorder="1" applyAlignment="1">
      <alignment horizontal="center" vertical="center"/>
    </xf>
    <xf numFmtId="3" fontId="52" fillId="0" borderId="26" xfId="0" applyNumberFormat="1" applyFont="1" applyBorder="1" applyAlignment="1">
      <alignment horizontal="center" vertical="center" wrapText="1"/>
    </xf>
    <xf numFmtId="3" fontId="48" fillId="0" borderId="84" xfId="0" applyNumberFormat="1" applyFont="1" applyBorder="1" applyAlignment="1">
      <alignment horizontal="center" vertical="center" wrapText="1"/>
    </xf>
    <xf numFmtId="3" fontId="48" fillId="0" borderId="85" xfId="0" applyNumberFormat="1" applyFont="1" applyBorder="1" applyAlignment="1">
      <alignment horizontal="center" vertical="center" wrapText="1"/>
    </xf>
    <xf numFmtId="0" fontId="48" fillId="0" borderId="86" xfId="0" applyFont="1" applyBorder="1" applyAlignment="1">
      <alignment horizontal="center" vertical="center" textRotation="255"/>
    </xf>
    <xf numFmtId="0" fontId="48" fillId="0" borderId="87" xfId="0" applyFont="1" applyBorder="1" applyAlignment="1">
      <alignment horizontal="center" vertical="center" textRotation="255"/>
    </xf>
    <xf numFmtId="0" fontId="0" fillId="0" borderId="88" xfId="0" applyBorder="1" applyAlignment="1"/>
    <xf numFmtId="3" fontId="52" fillId="0" borderId="89" xfId="0" applyNumberFormat="1" applyFont="1" applyBorder="1" applyAlignment="1">
      <alignment horizontal="center" vertical="center" wrapText="1"/>
    </xf>
    <xf numFmtId="3" fontId="52" fillId="0" borderId="90" xfId="0" applyNumberFormat="1" applyFont="1" applyBorder="1" applyAlignment="1">
      <alignment horizontal="center" vertical="center" wrapText="1"/>
    </xf>
    <xf numFmtId="0" fontId="166" fillId="0" borderId="131" xfId="0" applyFont="1" applyFill="1" applyBorder="1" applyAlignment="1">
      <alignment horizontal="center" vertical="center" wrapText="1"/>
    </xf>
    <xf numFmtId="0" fontId="166" fillId="0" borderId="133" xfId="0" applyFont="1" applyFill="1" applyBorder="1" applyAlignment="1">
      <alignment horizontal="center" vertical="center" wrapText="1"/>
    </xf>
    <xf numFmtId="0" fontId="135" fillId="0" borderId="135" xfId="0" applyFont="1" applyFill="1" applyBorder="1" applyAlignment="1">
      <alignment horizontal="center" textRotation="255"/>
    </xf>
    <xf numFmtId="0" fontId="135" fillId="0" borderId="137" xfId="0" applyFont="1" applyFill="1" applyBorder="1" applyAlignment="1">
      <alignment horizontal="center" textRotation="255"/>
    </xf>
    <xf numFmtId="0" fontId="135" fillId="0" borderId="157" xfId="0" applyFont="1" applyFill="1" applyBorder="1" applyAlignment="1">
      <alignment horizontal="center" textRotation="255"/>
    </xf>
    <xf numFmtId="0" fontId="166" fillId="0" borderId="129" xfId="0" applyFont="1" applyFill="1" applyBorder="1" applyAlignment="1">
      <alignment horizontal="center"/>
    </xf>
    <xf numFmtId="0" fontId="166" fillId="0" borderId="128" xfId="0" applyFont="1" applyFill="1" applyBorder="1" applyAlignment="1">
      <alignment horizontal="center"/>
    </xf>
    <xf numFmtId="0" fontId="143" fillId="0" borderId="156" xfId="0" applyFont="1" applyFill="1" applyBorder="1" applyAlignment="1">
      <alignment horizontal="center" vertical="center" wrapText="1"/>
    </xf>
    <xf numFmtId="0" fontId="143" fillId="0" borderId="132" xfId="0" applyFont="1" applyFill="1" applyBorder="1" applyAlignment="1">
      <alignment horizontal="center" vertical="center" wrapText="1"/>
    </xf>
    <xf numFmtId="0" fontId="143" fillId="0" borderId="142" xfId="0" applyFont="1" applyFill="1" applyBorder="1" applyAlignment="1">
      <alignment horizontal="center" vertical="center" wrapText="1"/>
    </xf>
    <xf numFmtId="0" fontId="143" fillId="0" borderId="121" xfId="0" applyFont="1" applyFill="1" applyBorder="1" applyAlignment="1">
      <alignment horizontal="center" vertical="center" wrapText="1"/>
    </xf>
    <xf numFmtId="3" fontId="133" fillId="0" borderId="23" xfId="0" applyNumberFormat="1" applyFont="1" applyFill="1" applyBorder="1" applyAlignment="1">
      <alignment horizontal="center" vertical="center" wrapText="1"/>
    </xf>
    <xf numFmtId="3" fontId="133" fillId="0" borderId="44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right" vertical="top" wrapText="1"/>
    </xf>
    <xf numFmtId="0" fontId="30" fillId="0" borderId="40" xfId="0" applyFont="1" applyFill="1" applyBorder="1" applyAlignment="1">
      <alignment horizontal="center" vertical="center" wrapText="1"/>
    </xf>
    <xf numFmtId="0" fontId="30" fillId="0" borderId="73" xfId="0" applyFont="1" applyFill="1" applyBorder="1" applyAlignment="1">
      <alignment horizontal="center" vertical="center" wrapText="1"/>
    </xf>
    <xf numFmtId="0" fontId="165" fillId="0" borderId="0" xfId="0" applyFont="1" applyFill="1" applyBorder="1" applyAlignment="1">
      <alignment horizontal="right"/>
    </xf>
    <xf numFmtId="0" fontId="35" fillId="0" borderId="20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129" fillId="0" borderId="121" xfId="0" applyFont="1" applyFill="1" applyBorder="1" applyAlignment="1">
      <alignment horizontal="right"/>
    </xf>
    <xf numFmtId="0" fontId="0" fillId="0" borderId="121" xfId="0" applyFont="1" applyFill="1" applyBorder="1" applyAlignment="1"/>
    <xf numFmtId="0" fontId="0" fillId="0" borderId="0" xfId="0" applyFont="1" applyFill="1" applyBorder="1" applyAlignment="1"/>
    <xf numFmtId="0" fontId="133" fillId="0" borderId="124" xfId="0" applyFont="1" applyFill="1" applyBorder="1" applyAlignment="1">
      <alignment horizontal="center" vertical="center"/>
    </xf>
    <xf numFmtId="0" fontId="133" fillId="0" borderId="152" xfId="0" applyFont="1" applyFill="1" applyBorder="1" applyAlignment="1">
      <alignment horizontal="center" vertical="center"/>
    </xf>
    <xf numFmtId="3" fontId="133" fillId="0" borderId="138" xfId="0" applyNumberFormat="1" applyFont="1" applyFill="1" applyBorder="1" applyAlignment="1">
      <alignment horizontal="center" vertical="center"/>
    </xf>
    <xf numFmtId="0" fontId="131" fillId="0" borderId="22" xfId="0" applyFont="1" applyFill="1" applyBorder="1" applyAlignment="1">
      <alignment horizontal="center" vertical="center"/>
    </xf>
    <xf numFmtId="0" fontId="131" fillId="0" borderId="23" xfId="0" applyFont="1" applyFill="1" applyBorder="1" applyAlignment="1">
      <alignment horizontal="center" vertical="center"/>
    </xf>
    <xf numFmtId="3" fontId="147" fillId="0" borderId="0" xfId="0" applyNumberFormat="1" applyFont="1" applyFill="1" applyBorder="1" applyAlignment="1">
      <alignment horizontal="right"/>
    </xf>
    <xf numFmtId="0" fontId="132" fillId="0" borderId="0" xfId="0" applyFont="1" applyFill="1" applyBorder="1" applyAlignment="1">
      <alignment horizontal="right"/>
    </xf>
    <xf numFmtId="0" fontId="135" fillId="0" borderId="86" xfId="0" applyFont="1" applyFill="1" applyBorder="1" applyAlignment="1">
      <alignment horizontal="center" vertical="center" textRotation="255"/>
    </xf>
    <xf numFmtId="0" fontId="135" fillId="0" borderId="87" xfId="0" applyFont="1" applyFill="1" applyBorder="1" applyAlignment="1">
      <alignment horizontal="center" vertical="center" textRotation="255"/>
    </xf>
    <xf numFmtId="0" fontId="135" fillId="0" borderId="100" xfId="0" applyFont="1" applyFill="1" applyBorder="1" applyAlignment="1">
      <alignment horizontal="center" vertical="center" textRotation="255"/>
    </xf>
    <xf numFmtId="0" fontId="135" fillId="0" borderId="116" xfId="0" applyFont="1" applyFill="1" applyBorder="1" applyAlignment="1">
      <alignment horizontal="center" vertical="center" textRotation="255"/>
    </xf>
    <xf numFmtId="3" fontId="132" fillId="0" borderId="159" xfId="0" applyNumberFormat="1" applyFont="1" applyFill="1" applyBorder="1" applyAlignment="1">
      <alignment horizontal="center"/>
    </xf>
    <xf numFmtId="3" fontId="132" fillId="0" borderId="150" xfId="0" applyNumberFormat="1" applyFont="1" applyFill="1" applyBorder="1" applyAlignment="1">
      <alignment horizontal="center"/>
    </xf>
    <xf numFmtId="3" fontId="132" fillId="0" borderId="160" xfId="0" applyNumberFormat="1" applyFont="1" applyFill="1" applyBorder="1" applyAlignment="1">
      <alignment horizontal="center"/>
    </xf>
    <xf numFmtId="3" fontId="132" fillId="0" borderId="161" xfId="0" applyNumberFormat="1" applyFont="1" applyFill="1" applyBorder="1" applyAlignment="1">
      <alignment horizontal="center"/>
    </xf>
    <xf numFmtId="3" fontId="132" fillId="0" borderId="110" xfId="0" applyNumberFormat="1" applyFont="1" applyFill="1" applyBorder="1" applyAlignment="1">
      <alignment horizontal="center"/>
    </xf>
    <xf numFmtId="3" fontId="132" fillId="0" borderId="111" xfId="0" applyNumberFormat="1" applyFont="1" applyFill="1" applyBorder="1" applyAlignment="1">
      <alignment horizontal="center"/>
    </xf>
    <xf numFmtId="0" fontId="62" fillId="0" borderId="110" xfId="0" applyFont="1" applyFill="1" applyBorder="1" applyAlignment="1">
      <alignment horizontal="center"/>
    </xf>
    <xf numFmtId="0" fontId="62" fillId="0" borderId="111" xfId="0" applyFont="1" applyFill="1" applyBorder="1" applyAlignment="1">
      <alignment horizontal="center"/>
    </xf>
    <xf numFmtId="3" fontId="132" fillId="0" borderId="156" xfId="0" applyNumberFormat="1" applyFont="1" applyFill="1" applyBorder="1" applyAlignment="1">
      <alignment horizontal="center"/>
    </xf>
    <xf numFmtId="0" fontId="135" fillId="0" borderId="132" xfId="0" applyFont="1" applyFill="1" applyBorder="1" applyAlignment="1">
      <alignment horizontal="center"/>
    </xf>
    <xf numFmtId="0" fontId="135" fillId="0" borderId="0" xfId="0" applyFont="1" applyFill="1" applyBorder="1" applyAlignment="1">
      <alignment horizontal="center"/>
    </xf>
    <xf numFmtId="0" fontId="135" fillId="0" borderId="59" xfId="0" applyFont="1" applyFill="1" applyBorder="1" applyAlignment="1">
      <alignment horizontal="center"/>
    </xf>
    <xf numFmtId="0" fontId="132" fillId="0" borderId="24" xfId="0" applyFont="1" applyFill="1" applyBorder="1" applyAlignment="1">
      <alignment horizontal="center"/>
    </xf>
    <xf numFmtId="0" fontId="132" fillId="0" borderId="109" xfId="0" applyFont="1" applyFill="1" applyBorder="1" applyAlignment="1">
      <alignment horizontal="center"/>
    </xf>
    <xf numFmtId="0" fontId="132" fillId="0" borderId="86" xfId="0" applyFont="1" applyFill="1" applyBorder="1" applyAlignment="1">
      <alignment horizontal="center" vertical="center" wrapText="1"/>
    </xf>
    <xf numFmtId="0" fontId="132" fillId="0" borderId="87" xfId="0" applyFont="1" applyFill="1" applyBorder="1" applyAlignment="1">
      <alignment horizontal="center" vertical="center" wrapText="1"/>
    </xf>
    <xf numFmtId="0" fontId="135" fillId="0" borderId="88" xfId="0" applyFont="1" applyFill="1" applyBorder="1" applyAlignment="1">
      <alignment horizontal="center" vertical="center" wrapText="1"/>
    </xf>
    <xf numFmtId="0" fontId="132" fillId="0" borderId="107" xfId="0" applyFont="1" applyFill="1" applyBorder="1" applyAlignment="1">
      <alignment horizontal="center" vertical="center" wrapText="1"/>
    </xf>
    <xf numFmtId="0" fontId="132" fillId="0" borderId="22" xfId="0" applyFont="1" applyFill="1" applyBorder="1" applyAlignment="1">
      <alignment horizontal="center" vertical="center" wrapText="1"/>
    </xf>
    <xf numFmtId="0" fontId="132" fillId="0" borderId="113" xfId="0" applyFont="1" applyFill="1" applyBorder="1" applyAlignment="1">
      <alignment horizontal="center" vertical="center" wrapText="1"/>
    </xf>
    <xf numFmtId="3" fontId="132" fillId="0" borderId="150" xfId="0" applyNumberFormat="1" applyFont="1" applyFill="1" applyBorder="1" applyAlignment="1">
      <alignment horizontal="center" vertical="center" wrapText="1"/>
    </xf>
    <xf numFmtId="3" fontId="132" fillId="0" borderId="163" xfId="0" applyNumberFormat="1" applyFont="1" applyFill="1" applyBorder="1" applyAlignment="1">
      <alignment horizontal="center" vertical="center" wrapText="1"/>
    </xf>
    <xf numFmtId="3" fontId="132" fillId="0" borderId="128" xfId="0" applyNumberFormat="1" applyFont="1" applyFill="1" applyBorder="1" applyAlignment="1">
      <alignment horizontal="center" vertical="center" wrapText="1"/>
    </xf>
    <xf numFmtId="3" fontId="132" fillId="0" borderId="122" xfId="0" applyNumberFormat="1" applyFont="1" applyFill="1" applyBorder="1" applyAlignment="1">
      <alignment horizontal="center" vertical="center" wrapText="1"/>
    </xf>
    <xf numFmtId="3" fontId="132" fillId="0" borderId="159" xfId="0" applyNumberFormat="1" applyFont="1" applyFill="1" applyBorder="1" applyAlignment="1">
      <alignment horizontal="center" vertical="center" wrapText="1"/>
    </xf>
    <xf numFmtId="3" fontId="132" fillId="0" borderId="129" xfId="0" applyNumberFormat="1" applyFont="1" applyFill="1" applyBorder="1" applyAlignment="1">
      <alignment horizontal="center" vertical="center" wrapText="1"/>
    </xf>
    <xf numFmtId="3" fontId="132" fillId="0" borderId="164" xfId="0" applyNumberFormat="1" applyFont="1" applyFill="1" applyBorder="1" applyAlignment="1">
      <alignment horizontal="center" vertical="center" wrapText="1"/>
    </xf>
    <xf numFmtId="0" fontId="60" fillId="0" borderId="165" xfId="0" applyFont="1" applyFill="1" applyBorder="1" applyAlignment="1">
      <alignment horizontal="center" vertical="center" wrapText="1"/>
    </xf>
    <xf numFmtId="0" fontId="60" fillId="0" borderId="142" xfId="0" applyFont="1" applyFill="1" applyBorder="1" applyAlignment="1">
      <alignment horizontal="center" vertical="center" wrapText="1"/>
    </xf>
    <xf numFmtId="0" fontId="60" fillId="0" borderId="167" xfId="0" applyFont="1" applyFill="1" applyBorder="1" applyAlignment="1">
      <alignment horizontal="center" vertical="center" wrapText="1"/>
    </xf>
    <xf numFmtId="3" fontId="132" fillId="0" borderId="135" xfId="0" applyNumberFormat="1" applyFont="1" applyFill="1" applyBorder="1" applyAlignment="1">
      <alignment horizontal="center" vertical="center" wrapText="1"/>
    </xf>
    <xf numFmtId="3" fontId="132" fillId="0" borderId="156" xfId="0" applyNumberFormat="1" applyFont="1" applyFill="1" applyBorder="1" applyAlignment="1">
      <alignment horizontal="center" vertical="center" wrapText="1"/>
    </xf>
    <xf numFmtId="3" fontId="132" fillId="0" borderId="107" xfId="0" applyNumberFormat="1" applyFont="1" applyFill="1" applyBorder="1" applyAlignment="1">
      <alignment horizontal="center" vertical="center" wrapText="1"/>
    </xf>
    <xf numFmtId="3" fontId="132" fillId="0" borderId="23" xfId="0" applyNumberFormat="1" applyFont="1" applyFill="1" applyBorder="1" applyAlignment="1">
      <alignment horizontal="center" vertical="center" wrapText="1"/>
    </xf>
    <xf numFmtId="0" fontId="132" fillId="0" borderId="110" xfId="0" applyFont="1" applyFill="1" applyBorder="1" applyAlignment="1">
      <alignment horizontal="center" vertical="center" wrapText="1"/>
    </xf>
    <xf numFmtId="0" fontId="132" fillId="0" borderId="111" xfId="0" applyFont="1" applyFill="1" applyBorder="1" applyAlignment="1">
      <alignment horizontal="center" vertical="center" wrapText="1"/>
    </xf>
    <xf numFmtId="3" fontId="132" fillId="0" borderId="110" xfId="0" applyNumberFormat="1" applyFont="1" applyFill="1" applyBorder="1" applyAlignment="1">
      <alignment horizontal="center" vertical="center" wrapText="1"/>
    </xf>
    <xf numFmtId="3" fontId="132" fillId="0" borderId="41" xfId="0" applyNumberFormat="1" applyFont="1" applyFill="1" applyBorder="1" applyAlignment="1">
      <alignment horizontal="center" vertical="center" wrapText="1"/>
    </xf>
    <xf numFmtId="3" fontId="132" fillId="0" borderId="78" xfId="0" applyNumberFormat="1" applyFont="1" applyFill="1" applyBorder="1" applyAlignment="1">
      <alignment horizontal="center" vertical="center" wrapText="1"/>
    </xf>
    <xf numFmtId="3" fontId="132" fillId="0" borderId="112" xfId="0" applyNumberFormat="1" applyFont="1" applyFill="1" applyBorder="1" applyAlignment="1">
      <alignment horizontal="center" vertical="center" wrapText="1"/>
    </xf>
    <xf numFmtId="0" fontId="135" fillId="0" borderId="79" xfId="0" applyFont="1" applyFill="1" applyBorder="1" applyAlignment="1">
      <alignment horizontal="center" vertical="center" wrapText="1"/>
    </xf>
    <xf numFmtId="0" fontId="132" fillId="0" borderId="166" xfId="0" applyFont="1" applyFill="1" applyBorder="1" applyAlignment="1">
      <alignment horizontal="center" vertical="center" wrapText="1"/>
    </xf>
    <xf numFmtId="0" fontId="62" fillId="0" borderId="110" xfId="0" applyFont="1" applyFill="1" applyBorder="1" applyAlignment="1">
      <alignment horizontal="center" vertical="center" wrapText="1"/>
    </xf>
    <xf numFmtId="0" fontId="62" fillId="0" borderId="111" xfId="0" applyFont="1" applyFill="1" applyBorder="1" applyAlignment="1">
      <alignment horizontal="center" vertical="center" wrapText="1"/>
    </xf>
    <xf numFmtId="3" fontId="132" fillId="0" borderId="111" xfId="0" applyNumberFormat="1" applyFont="1" applyFill="1" applyBorder="1" applyAlignment="1">
      <alignment horizontal="center" vertical="center" wrapText="1"/>
    </xf>
    <xf numFmtId="0" fontId="62" fillId="0" borderId="103" xfId="0" applyFont="1" applyFill="1" applyBorder="1" applyAlignment="1">
      <alignment horizontal="center" vertical="center" wrapText="1"/>
    </xf>
    <xf numFmtId="0" fontId="62" fillId="0" borderId="169" xfId="0" applyFont="1" applyFill="1" applyBorder="1" applyAlignment="1">
      <alignment horizontal="center" vertical="center" wrapText="1"/>
    </xf>
    <xf numFmtId="0" fontId="62" fillId="0" borderId="105" xfId="0" applyFont="1" applyFill="1" applyBorder="1" applyAlignment="1">
      <alignment horizontal="center" vertical="center" wrapText="1"/>
    </xf>
    <xf numFmtId="0" fontId="132" fillId="0" borderId="168" xfId="0" applyFont="1" applyFill="1" applyBorder="1" applyAlignment="1">
      <alignment horizontal="center" vertical="center" wrapText="1"/>
    </xf>
    <xf numFmtId="0" fontId="132" fillId="0" borderId="80" xfId="0" applyFont="1" applyFill="1" applyBorder="1" applyAlignment="1">
      <alignment horizontal="center" vertical="center" wrapText="1"/>
    </xf>
    <xf numFmtId="0" fontId="132" fillId="0" borderId="41" xfId="0" applyFont="1" applyFill="1" applyBorder="1" applyAlignment="1">
      <alignment horizontal="center" vertical="center" wrapText="1"/>
    </xf>
    <xf numFmtId="0" fontId="62" fillId="0" borderId="41" xfId="0" applyFont="1" applyFill="1" applyBorder="1" applyAlignment="1">
      <alignment horizontal="center" vertical="center" wrapText="1"/>
    </xf>
    <xf numFmtId="0" fontId="62" fillId="0" borderId="80" xfId="0" applyFont="1" applyFill="1" applyBorder="1" applyAlignment="1">
      <alignment horizontal="center" vertical="center" wrapText="1"/>
    </xf>
    <xf numFmtId="1" fontId="62" fillId="0" borderId="41" xfId="0" applyNumberFormat="1" applyFont="1" applyFill="1" applyBorder="1" applyAlignment="1">
      <alignment horizontal="center" vertical="center" wrapText="1"/>
    </xf>
    <xf numFmtId="1" fontId="62" fillId="0" borderId="80" xfId="0" applyNumberFormat="1" applyFont="1" applyFill="1" applyBorder="1" applyAlignment="1">
      <alignment horizontal="center" vertical="center" wrapText="1"/>
    </xf>
    <xf numFmtId="0" fontId="179" fillId="0" borderId="0" xfId="0" applyFont="1" applyFill="1" applyBorder="1" applyAlignment="1">
      <alignment horizontal="right"/>
    </xf>
    <xf numFmtId="0" fontId="174" fillId="0" borderId="0" xfId="0" applyFont="1" applyFill="1" applyBorder="1" applyAlignment="1">
      <alignment horizontal="center"/>
    </xf>
    <xf numFmtId="0" fontId="135" fillId="0" borderId="23" xfId="0" applyFont="1" applyFill="1" applyBorder="1" applyAlignment="1">
      <alignment horizontal="center" vertical="center" textRotation="255"/>
    </xf>
    <xf numFmtId="0" fontId="135" fillId="0" borderId="24" xfId="0" applyFont="1" applyFill="1" applyBorder="1" applyAlignment="1">
      <alignment horizontal="center" vertical="center" textRotation="255"/>
    </xf>
    <xf numFmtId="0" fontId="135" fillId="0" borderId="20" xfId="0" applyFont="1" applyFill="1" applyBorder="1" applyAlignment="1">
      <alignment horizontal="center" vertical="center" textRotation="255"/>
    </xf>
    <xf numFmtId="0" fontId="135" fillId="0" borderId="73" xfId="0" applyFont="1" applyFill="1" applyBorder="1" applyAlignment="1">
      <alignment horizontal="center" vertical="center" textRotation="255"/>
    </xf>
    <xf numFmtId="3" fontId="132" fillId="0" borderId="175" xfId="0" applyNumberFormat="1" applyFont="1" applyFill="1" applyBorder="1" applyAlignment="1">
      <alignment horizontal="center"/>
    </xf>
    <xf numFmtId="3" fontId="132" fillId="0" borderId="174" xfId="0" applyNumberFormat="1" applyFont="1" applyFill="1" applyBorder="1" applyAlignment="1">
      <alignment horizontal="center"/>
    </xf>
    <xf numFmtId="0" fontId="132" fillId="0" borderId="74" xfId="0" applyFont="1" applyFill="1" applyBorder="1" applyAlignment="1">
      <alignment horizontal="right"/>
    </xf>
    <xf numFmtId="3" fontId="132" fillId="0" borderId="176" xfId="0" applyNumberFormat="1" applyFont="1" applyFill="1" applyBorder="1" applyAlignment="1">
      <alignment horizontal="center"/>
    </xf>
    <xf numFmtId="3" fontId="132" fillId="0" borderId="41" xfId="0" applyNumberFormat="1" applyFont="1" applyFill="1" applyBorder="1" applyAlignment="1">
      <alignment horizontal="center"/>
    </xf>
    <xf numFmtId="3" fontId="132" fillId="0" borderId="80" xfId="0" applyNumberFormat="1" applyFont="1" applyFill="1" applyBorder="1" applyAlignment="1">
      <alignment horizontal="center"/>
    </xf>
    <xf numFmtId="0" fontId="62" fillId="0" borderId="41" xfId="0" applyFont="1" applyFill="1" applyBorder="1" applyAlignment="1">
      <alignment horizontal="center"/>
    </xf>
    <xf numFmtId="0" fontId="62" fillId="0" borderId="80" xfId="0" applyFont="1" applyFill="1" applyBorder="1" applyAlignment="1">
      <alignment horizontal="center"/>
    </xf>
    <xf numFmtId="0" fontId="132" fillId="0" borderId="115" xfId="0" applyFont="1" applyFill="1" applyBorder="1" applyAlignment="1">
      <alignment horizontal="center" vertical="center" wrapText="1"/>
    </xf>
    <xf numFmtId="0" fontId="132" fillId="0" borderId="63" xfId="0" applyFont="1" applyFill="1" applyBorder="1" applyAlignment="1">
      <alignment horizontal="center" vertical="center" wrapText="1"/>
    </xf>
    <xf numFmtId="0" fontId="132" fillId="0" borderId="73" xfId="0" applyFont="1" applyFill="1" applyBorder="1" applyAlignment="1">
      <alignment horizontal="center" vertical="center" wrapText="1"/>
    </xf>
    <xf numFmtId="0" fontId="132" fillId="0" borderId="75" xfId="0" applyFont="1" applyFill="1" applyBorder="1" applyAlignment="1">
      <alignment horizontal="center" vertical="center" wrapText="1"/>
    </xf>
    <xf numFmtId="3" fontId="132" fillId="0" borderId="115" xfId="0" applyNumberFormat="1" applyFont="1" applyFill="1" applyBorder="1" applyAlignment="1">
      <alignment horizontal="center" vertical="center" wrapText="1"/>
    </xf>
    <xf numFmtId="3" fontId="132" fillId="0" borderId="63" xfId="0" applyNumberFormat="1" applyFont="1" applyFill="1" applyBorder="1" applyAlignment="1">
      <alignment horizontal="center" vertical="center" wrapText="1"/>
    </xf>
    <xf numFmtId="3" fontId="132" fillId="0" borderId="73" xfId="0" applyNumberFormat="1" applyFont="1" applyFill="1" applyBorder="1" applyAlignment="1">
      <alignment horizontal="center" vertical="center" wrapText="1"/>
    </xf>
    <xf numFmtId="3" fontId="132" fillId="0" borderId="75" xfId="0" applyNumberFormat="1" applyFont="1" applyFill="1" applyBorder="1" applyAlignment="1">
      <alignment horizontal="center" vertical="center" wrapText="1"/>
    </xf>
    <xf numFmtId="0" fontId="132" fillId="0" borderId="114" xfId="0" applyFont="1" applyFill="1" applyBorder="1" applyAlignment="1">
      <alignment horizontal="center" vertical="center" wrapText="1"/>
    </xf>
    <xf numFmtId="0" fontId="132" fillId="0" borderId="118" xfId="0" applyFont="1" applyFill="1" applyBorder="1" applyAlignment="1">
      <alignment horizontal="center" vertical="center" wrapText="1"/>
    </xf>
    <xf numFmtId="0" fontId="62" fillId="0" borderId="115" xfId="0" applyFont="1" applyFill="1" applyBorder="1" applyAlignment="1">
      <alignment horizontal="center" vertical="center" wrapText="1"/>
    </xf>
    <xf numFmtId="0" fontId="62" fillId="0" borderId="63" xfId="0" applyFont="1" applyFill="1" applyBorder="1" applyAlignment="1">
      <alignment horizontal="center" vertical="center" wrapText="1"/>
    </xf>
    <xf numFmtId="0" fontId="62" fillId="0" borderId="73" xfId="0" applyFont="1" applyFill="1" applyBorder="1" applyAlignment="1">
      <alignment horizontal="center" vertical="center" wrapText="1"/>
    </xf>
    <xf numFmtId="0" fontId="62" fillId="0" borderId="75" xfId="0" applyFont="1" applyFill="1" applyBorder="1" applyAlignment="1">
      <alignment horizontal="center" vertical="center" wrapText="1"/>
    </xf>
    <xf numFmtId="0" fontId="22" fillId="0" borderId="47" xfId="0" applyFont="1" applyBorder="1" applyAlignment="1">
      <alignment horizontal="center" textRotation="255"/>
    </xf>
    <xf numFmtId="0" fontId="22" fillId="0" borderId="21" xfId="0" applyFont="1" applyBorder="1" applyAlignment="1">
      <alignment horizontal="center" textRotation="255"/>
    </xf>
    <xf numFmtId="0" fontId="22" fillId="0" borderId="35" xfId="0" applyFont="1" applyBorder="1" applyAlignment="1">
      <alignment horizontal="center" textRotation="255"/>
    </xf>
    <xf numFmtId="0" fontId="24" fillId="0" borderId="11" xfId="0" applyFont="1" applyBorder="1" applyAlignment="1">
      <alignment horizontal="center"/>
    </xf>
    <xf numFmtId="0" fontId="24" fillId="0" borderId="22" xfId="0" applyFont="1" applyBorder="1" applyAlignment="1">
      <alignment horizontal="left"/>
    </xf>
    <xf numFmtId="3" fontId="25" fillId="0" borderId="47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35" fillId="0" borderId="22" xfId="0" applyFont="1" applyFill="1" applyBorder="1" applyAlignment="1">
      <alignment horizontal="center" vertical="center"/>
    </xf>
    <xf numFmtId="0" fontId="133" fillId="0" borderId="0" xfId="0" applyFont="1" applyFill="1" applyBorder="1" applyAlignment="1">
      <alignment horizontal="right"/>
    </xf>
    <xf numFmtId="0" fontId="131" fillId="0" borderId="0" xfId="74" applyFont="1" applyFill="1" applyBorder="1" applyAlignment="1">
      <alignment horizontal="center"/>
    </xf>
    <xf numFmtId="0" fontId="133" fillId="0" borderId="126" xfId="0" applyFont="1" applyFill="1" applyBorder="1" applyAlignment="1">
      <alignment horizontal="center" vertical="center"/>
    </xf>
    <xf numFmtId="3" fontId="175" fillId="0" borderId="138" xfId="0" applyNumberFormat="1" applyFont="1" applyFill="1" applyBorder="1" applyAlignment="1">
      <alignment horizontal="center" vertical="center"/>
    </xf>
    <xf numFmtId="0" fontId="131" fillId="0" borderId="44" xfId="0" applyFont="1" applyFill="1" applyBorder="1" applyAlignment="1">
      <alignment horizontal="center" vertical="center"/>
    </xf>
    <xf numFmtId="0" fontId="35" fillId="0" borderId="22" xfId="0" applyFont="1" applyFill="1" applyBorder="1" applyAlignment="1">
      <alignment horizontal="center"/>
    </xf>
    <xf numFmtId="0" fontId="133" fillId="0" borderId="135" xfId="0" applyFont="1" applyFill="1" applyBorder="1" applyAlignment="1">
      <alignment horizontal="center" vertical="center"/>
    </xf>
    <xf numFmtId="0" fontId="133" fillId="0" borderId="136" xfId="0" applyFont="1" applyFill="1" applyBorder="1" applyAlignment="1">
      <alignment horizontal="center" vertical="center"/>
    </xf>
    <xf numFmtId="3" fontId="139" fillId="0" borderId="162" xfId="0" applyNumberFormat="1" applyFont="1" applyFill="1" applyBorder="1" applyAlignment="1">
      <alignment horizontal="center" vertical="center"/>
    </xf>
    <xf numFmtId="3" fontId="139" fillId="0" borderId="167" xfId="0" applyNumberFormat="1" applyFont="1" applyFill="1" applyBorder="1" applyAlignment="1">
      <alignment horizontal="center" vertical="center"/>
    </xf>
    <xf numFmtId="0" fontId="50" fillId="0" borderId="124" xfId="0" applyFont="1" applyFill="1" applyBorder="1" applyAlignment="1">
      <alignment horizontal="center" vertical="center"/>
    </xf>
    <xf numFmtId="0" fontId="50" fillId="0" borderId="126" xfId="0" applyFont="1" applyFill="1" applyBorder="1" applyAlignment="1">
      <alignment horizontal="center" vertical="center"/>
    </xf>
    <xf numFmtId="3" fontId="133" fillId="0" borderId="123" xfId="0" applyNumberFormat="1" applyFont="1" applyFill="1" applyBorder="1" applyAlignment="1">
      <alignment horizontal="center" vertical="center"/>
    </xf>
    <xf numFmtId="0" fontId="129" fillId="0" borderId="130" xfId="0" applyFont="1" applyFill="1" applyBorder="1" applyAlignment="1">
      <alignment horizontal="center" vertical="center" wrapText="1"/>
    </xf>
    <xf numFmtId="0" fontId="129" fillId="0" borderId="129" xfId="0" applyFont="1" applyFill="1" applyBorder="1" applyAlignment="1">
      <alignment horizontal="center" vertical="center" wrapText="1"/>
    </xf>
    <xf numFmtId="0" fontId="133" fillId="0" borderId="40" xfId="0" applyFont="1" applyFill="1" applyBorder="1" applyAlignment="1">
      <alignment horizontal="center" vertical="center"/>
    </xf>
    <xf numFmtId="0" fontId="133" fillId="0" borderId="73" xfId="0" applyFont="1" applyFill="1" applyBorder="1" applyAlignment="1">
      <alignment horizontal="center" vertical="center"/>
    </xf>
    <xf numFmtId="3" fontId="36" fillId="0" borderId="0" xfId="0" applyNumberFormat="1" applyFont="1" applyFill="1" applyBorder="1" applyAlignment="1">
      <alignment horizontal="right"/>
    </xf>
    <xf numFmtId="0" fontId="28" fillId="0" borderId="37" xfId="0" applyFont="1" applyBorder="1" applyAlignment="1">
      <alignment horizontal="right"/>
    </xf>
    <xf numFmtId="0" fontId="56" fillId="0" borderId="0" xfId="0" applyFont="1" applyBorder="1" applyAlignment="1">
      <alignment horizontal="center"/>
    </xf>
    <xf numFmtId="3" fontId="34" fillId="0" borderId="0" xfId="0" applyNumberFormat="1" applyFont="1" applyBorder="1" applyAlignment="1">
      <alignment horizontal="right"/>
    </xf>
    <xf numFmtId="0" fontId="35" fillId="0" borderId="115" xfId="0" applyFont="1" applyFill="1" applyBorder="1" applyAlignment="1">
      <alignment horizontal="center" vertical="center" wrapText="1"/>
    </xf>
    <xf numFmtId="0" fontId="35" fillId="0" borderId="63" xfId="0" applyFont="1" applyFill="1" applyBorder="1" applyAlignment="1">
      <alignment horizontal="center" vertical="center" wrapText="1"/>
    </xf>
    <xf numFmtId="0" fontId="35" fillId="0" borderId="52" xfId="0" applyFont="1" applyFill="1" applyBorder="1" applyAlignment="1">
      <alignment horizontal="center" vertical="center" wrapText="1"/>
    </xf>
    <xf numFmtId="0" fontId="35" fillId="0" borderId="114" xfId="0" applyFont="1" applyFill="1" applyBorder="1" applyAlignment="1">
      <alignment horizontal="center" vertical="center" wrapText="1"/>
    </xf>
    <xf numFmtId="0" fontId="35" fillId="0" borderId="53" xfId="0" applyFont="1" applyFill="1" applyBorder="1" applyAlignment="1">
      <alignment horizontal="center" vertical="center" wrapText="1"/>
    </xf>
    <xf numFmtId="0" fontId="35" fillId="0" borderId="116" xfId="0" applyFont="1" applyFill="1" applyBorder="1" applyAlignment="1">
      <alignment horizontal="center" vertical="center" wrapText="1"/>
    </xf>
    <xf numFmtId="0" fontId="35" fillId="0" borderId="60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3" fontId="34" fillId="0" borderId="0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3" fontId="51" fillId="0" borderId="0" xfId="0" applyNumberFormat="1" applyFont="1" applyBorder="1" applyAlignment="1">
      <alignment horizontal="right" vertical="center"/>
    </xf>
    <xf numFmtId="0" fontId="52" fillId="0" borderId="0" xfId="0" applyFont="1" applyBorder="1" applyAlignment="1">
      <alignment horizontal="center" vertical="center"/>
    </xf>
    <xf numFmtId="0" fontId="50" fillId="0" borderId="45" xfId="0" applyFont="1" applyBorder="1" applyAlignment="1">
      <alignment horizontal="left" vertical="center" wrapText="1"/>
    </xf>
    <xf numFmtId="0" fontId="50" fillId="0" borderId="25" xfId="0" applyFont="1" applyBorder="1" applyAlignment="1">
      <alignment horizontal="left" vertical="center" wrapText="1"/>
    </xf>
    <xf numFmtId="0" fontId="43" fillId="0" borderId="0" xfId="89" applyFont="1" applyAlignment="1">
      <alignment horizontal="right"/>
    </xf>
    <xf numFmtId="0" fontId="44" fillId="0" borderId="0" xfId="68" applyFont="1" applyAlignment="1">
      <alignment horizontal="center"/>
    </xf>
    <xf numFmtId="0" fontId="28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center"/>
    </xf>
    <xf numFmtId="0" fontId="28" fillId="0" borderId="0" xfId="0" applyFont="1" applyBorder="1" applyAlignment="1">
      <alignment horizontal="right"/>
    </xf>
    <xf numFmtId="0" fontId="145" fillId="0" borderId="122" xfId="0" applyFont="1" applyFill="1" applyBorder="1" applyAlignment="1">
      <alignment horizontal="center" vertical="center" wrapText="1"/>
    </xf>
    <xf numFmtId="0" fontId="160" fillId="0" borderId="122" xfId="0" applyFont="1" applyFill="1" applyBorder="1" applyAlignment="1">
      <alignment horizontal="center" vertical="center"/>
    </xf>
    <xf numFmtId="0" fontId="145" fillId="0" borderId="122" xfId="0" applyFont="1" applyFill="1" applyBorder="1" applyAlignment="1">
      <alignment horizontal="center" vertical="center"/>
    </xf>
    <xf numFmtId="0" fontId="160" fillId="0" borderId="122" xfId="0" applyFont="1" applyFill="1" applyBorder="1" applyAlignment="1">
      <alignment horizontal="center" vertical="center" wrapText="1"/>
    </xf>
    <xf numFmtId="0" fontId="160" fillId="0" borderId="128" xfId="0" applyFont="1" applyFill="1" applyBorder="1" applyAlignment="1">
      <alignment horizontal="center" vertical="center" wrapText="1"/>
    </xf>
    <xf numFmtId="0" fontId="133" fillId="0" borderId="122" xfId="0" applyFont="1" applyFill="1" applyBorder="1" applyAlignment="1">
      <alignment horizontal="center" vertical="center" wrapText="1"/>
    </xf>
    <xf numFmtId="0" fontId="133" fillId="0" borderId="129" xfId="0" applyFont="1" applyFill="1" applyBorder="1" applyAlignment="1">
      <alignment horizontal="center" vertical="center" wrapText="1"/>
    </xf>
    <xf numFmtId="0" fontId="133" fillId="0" borderId="177" xfId="0" applyFont="1" applyFill="1" applyBorder="1" applyAlignment="1">
      <alignment horizontal="center" vertical="center" wrapText="1"/>
    </xf>
    <xf numFmtId="0" fontId="172" fillId="0" borderId="0" xfId="0" applyFont="1" applyFill="1" applyBorder="1" applyAlignment="1">
      <alignment horizontal="right" vertical="center"/>
    </xf>
    <xf numFmtId="0" fontId="177" fillId="0" borderId="0" xfId="0" applyFont="1" applyFill="1" applyBorder="1" applyAlignment="1">
      <alignment horizontal="right" vertical="center"/>
    </xf>
    <xf numFmtId="0" fontId="170" fillId="0" borderId="122" xfId="0" applyFont="1" applyFill="1" applyBorder="1" applyAlignment="1">
      <alignment horizontal="center"/>
    </xf>
    <xf numFmtId="0" fontId="170" fillId="0" borderId="128" xfId="0" applyFont="1" applyFill="1" applyBorder="1" applyAlignment="1">
      <alignment horizontal="center"/>
    </xf>
    <xf numFmtId="0" fontId="170" fillId="0" borderId="129" xfId="0" applyFont="1" applyFill="1" applyBorder="1" applyAlignment="1">
      <alignment horizontal="center"/>
    </xf>
    <xf numFmtId="0" fontId="170" fillId="0" borderId="177" xfId="0" applyFont="1" applyFill="1" applyBorder="1" applyAlignment="1">
      <alignment horizontal="center"/>
    </xf>
    <xf numFmtId="0" fontId="165" fillId="0" borderId="122" xfId="0" applyFont="1" applyFill="1" applyBorder="1" applyAlignment="1">
      <alignment horizontal="center" textRotation="255"/>
    </xf>
    <xf numFmtId="0" fontId="165" fillId="0" borderId="135" xfId="0" applyFont="1" applyFill="1" applyBorder="1" applyAlignment="1">
      <alignment horizontal="center" textRotation="255"/>
    </xf>
    <xf numFmtId="0" fontId="143" fillId="0" borderId="122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66" fillId="0" borderId="0" xfId="0" applyFont="1" applyBorder="1" applyAlignment="1">
      <alignment horizontal="right"/>
    </xf>
    <xf numFmtId="0" fontId="29" fillId="0" borderId="1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right"/>
    </xf>
    <xf numFmtId="0" fontId="41" fillId="0" borderId="0" xfId="0" applyFont="1" applyBorder="1" applyAlignment="1">
      <alignment horizontal="center"/>
    </xf>
    <xf numFmtId="0" fontId="41" fillId="0" borderId="11" xfId="0" applyFont="1" applyBorder="1" applyAlignment="1">
      <alignment horizontal="center"/>
    </xf>
    <xf numFmtId="0" fontId="41" fillId="0" borderId="26" xfId="0" applyFont="1" applyBorder="1" applyAlignment="1">
      <alignment horizontal="center"/>
    </xf>
    <xf numFmtId="0" fontId="41" fillId="0" borderId="27" xfId="0" applyFont="1" applyBorder="1" applyAlignment="1">
      <alignment horizontal="center"/>
    </xf>
    <xf numFmtId="0" fontId="39" fillId="0" borderId="11" xfId="0" applyFont="1" applyBorder="1" applyAlignment="1">
      <alignment horizontal="center" textRotation="255"/>
    </xf>
    <xf numFmtId="0" fontId="28" fillId="0" borderId="11" xfId="0" applyFont="1" applyBorder="1" applyAlignment="1">
      <alignment horizontal="center" vertical="center" wrapText="1"/>
    </xf>
    <xf numFmtId="0" fontId="120" fillId="0" borderId="0" xfId="0" applyFont="1" applyBorder="1" applyAlignment="1">
      <alignment horizontal="left" wrapText="1"/>
    </xf>
    <xf numFmtId="0" fontId="47" fillId="0" borderId="11" xfId="0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 wrapText="1"/>
    </xf>
    <xf numFmtId="0" fontId="120" fillId="0" borderId="0" xfId="0" applyFont="1" applyBorder="1" applyAlignment="1">
      <alignment horizontal="left" vertical="top" wrapText="1"/>
    </xf>
    <xf numFmtId="0" fontId="67" fillId="0" borderId="0" xfId="72" applyFont="1" applyAlignment="1">
      <alignment horizontal="center"/>
    </xf>
    <xf numFmtId="0" fontId="67" fillId="0" borderId="0" xfId="72" applyFont="1" applyAlignment="1">
      <alignment horizontal="right"/>
    </xf>
    <xf numFmtId="0" fontId="78" fillId="0" borderId="22" xfId="72" applyFont="1" applyBorder="1" applyAlignment="1">
      <alignment horizontal="center"/>
    </xf>
    <xf numFmtId="0" fontId="41" fillId="0" borderId="80" xfId="72" applyFont="1" applyBorder="1" applyAlignment="1">
      <alignment horizontal="center" wrapText="1"/>
    </xf>
    <xf numFmtId="0" fontId="41" fillId="0" borderId="22" xfId="72" applyFont="1" applyBorder="1" applyAlignment="1">
      <alignment horizontal="center" vertical="center"/>
    </xf>
    <xf numFmtId="0" fontId="41" fillId="0" borderId="22" xfId="72" applyFont="1" applyBorder="1" applyAlignment="1">
      <alignment horizontal="center"/>
    </xf>
    <xf numFmtId="0" fontId="41" fillId="0" borderId="74" xfId="72" applyFont="1" applyBorder="1" applyAlignment="1">
      <alignment horizontal="center"/>
    </xf>
    <xf numFmtId="0" fontId="41" fillId="0" borderId="75" xfId="72" applyFont="1" applyBorder="1" applyAlignment="1">
      <alignment horizontal="center"/>
    </xf>
    <xf numFmtId="0" fontId="35" fillId="0" borderId="22" xfId="72" applyFont="1" applyBorder="1" applyAlignment="1">
      <alignment horizontal="center" vertical="center"/>
    </xf>
    <xf numFmtId="0" fontId="36" fillId="0" borderId="0" xfId="0" applyFont="1" applyBorder="1" applyAlignment="1">
      <alignment horizontal="right" vertical="center"/>
    </xf>
    <xf numFmtId="0" fontId="30" fillId="0" borderId="0" xfId="72" applyFont="1" applyAlignment="1">
      <alignment horizontal="center" vertical="center"/>
    </xf>
    <xf numFmtId="0" fontId="30" fillId="0" borderId="0" xfId="72" applyFont="1" applyAlignment="1">
      <alignment horizontal="right" vertical="center"/>
    </xf>
    <xf numFmtId="0" fontId="30" fillId="0" borderId="22" xfId="72" applyFont="1" applyBorder="1" applyAlignment="1">
      <alignment horizontal="center" vertical="center" wrapText="1"/>
    </xf>
    <xf numFmtId="0" fontId="67" fillId="0" borderId="0" xfId="72" applyFont="1" applyAlignment="1"/>
    <xf numFmtId="0" fontId="67" fillId="0" borderId="41" xfId="72" applyFont="1" applyBorder="1" applyAlignment="1">
      <alignment horizontal="center"/>
    </xf>
    <xf numFmtId="0" fontId="67" fillId="0" borderId="77" xfId="72" applyFont="1" applyBorder="1" applyAlignment="1">
      <alignment horizontal="center"/>
    </xf>
    <xf numFmtId="0" fontId="67" fillId="0" borderId="80" xfId="72" applyFont="1" applyBorder="1" applyAlignment="1">
      <alignment horizontal="center"/>
    </xf>
    <xf numFmtId="0" fontId="66" fillId="0" borderId="0" xfId="72" applyFont="1" applyAlignment="1">
      <alignment horizontal="right"/>
    </xf>
    <xf numFmtId="0" fontId="65" fillId="0" borderId="0" xfId="72" applyFont="1" applyAlignment="1">
      <alignment horizontal="center"/>
    </xf>
    <xf numFmtId="0" fontId="65" fillId="0" borderId="0" xfId="72" applyFont="1" applyAlignment="1">
      <alignment horizontal="right"/>
    </xf>
    <xf numFmtId="0" fontId="65" fillId="0" borderId="22" xfId="72" applyFont="1" applyBorder="1" applyAlignment="1">
      <alignment horizontal="center"/>
    </xf>
    <xf numFmtId="0" fontId="67" fillId="0" borderId="22" xfId="72" applyFont="1" applyBorder="1" applyAlignment="1">
      <alignment horizontal="center"/>
    </xf>
    <xf numFmtId="0" fontId="42" fillId="0" borderId="37" xfId="73" applyFont="1" applyBorder="1" applyAlignment="1">
      <alignment horizontal="right"/>
    </xf>
    <xf numFmtId="0" fontId="43" fillId="0" borderId="0" xfId="73" applyFont="1" applyAlignment="1">
      <alignment horizontal="right"/>
    </xf>
    <xf numFmtId="0" fontId="44" fillId="0" borderId="102" xfId="73" applyFont="1" applyBorder="1" applyAlignment="1">
      <alignment horizontal="center" vertical="center"/>
    </xf>
    <xf numFmtId="0" fontId="44" fillId="0" borderId="189" xfId="73" applyFont="1" applyBorder="1" applyAlignment="1">
      <alignment horizontal="center" vertical="center"/>
    </xf>
    <xf numFmtId="0" fontId="44" fillId="0" borderId="0" xfId="73" applyFont="1" applyAlignment="1">
      <alignment horizontal="center"/>
    </xf>
    <xf numFmtId="0" fontId="43" fillId="0" borderId="0" xfId="73" applyFont="1" applyAlignment="1">
      <alignment horizontal="right" wrapText="1"/>
    </xf>
    <xf numFmtId="0" fontId="44" fillId="0" borderId="107" xfId="73" applyFont="1" applyBorder="1" applyAlignment="1">
      <alignment horizontal="center"/>
    </xf>
    <xf numFmtId="0" fontId="44" fillId="0" borderId="108" xfId="73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0" fontId="30" fillId="0" borderId="0" xfId="72" applyFont="1" applyAlignment="1">
      <alignment horizontal="center"/>
    </xf>
    <xf numFmtId="0" fontId="44" fillId="0" borderId="0" xfId="77" applyFont="1" applyAlignment="1">
      <alignment horizontal="center"/>
    </xf>
    <xf numFmtId="0" fontId="44" fillId="0" borderId="74" xfId="77" applyFont="1" applyBorder="1" applyAlignment="1">
      <alignment horizontal="right"/>
    </xf>
    <xf numFmtId="0" fontId="44" fillId="0" borderId="22" xfId="77" applyFont="1" applyBorder="1" applyAlignment="1">
      <alignment horizontal="center" vertical="center" textRotation="180"/>
    </xf>
    <xf numFmtId="0" fontId="20" fillId="0" borderId="22" xfId="77" applyFont="1" applyBorder="1" applyAlignment="1">
      <alignment horizontal="center" vertical="center" textRotation="180"/>
    </xf>
    <xf numFmtId="0" fontId="44" fillId="0" borderId="23" xfId="77" applyFont="1" applyBorder="1" applyAlignment="1">
      <alignment horizontal="center" vertical="center"/>
    </xf>
    <xf numFmtId="0" fontId="44" fillId="0" borderId="44" xfId="77" applyFont="1" applyBorder="1" applyAlignment="1">
      <alignment horizontal="center" vertical="center"/>
    </xf>
    <xf numFmtId="0" fontId="44" fillId="0" borderId="23" xfId="77" applyFont="1" applyBorder="1" applyAlignment="1">
      <alignment horizontal="center" vertical="center" wrapText="1"/>
    </xf>
    <xf numFmtId="0" fontId="44" fillId="0" borderId="44" xfId="77" applyFont="1" applyBorder="1" applyAlignment="1">
      <alignment horizontal="center" vertical="center" wrapText="1"/>
    </xf>
    <xf numFmtId="0" fontId="44" fillId="0" borderId="40" xfId="77" applyFont="1" applyBorder="1" applyAlignment="1">
      <alignment horizontal="center" vertical="center"/>
    </xf>
    <xf numFmtId="0" fontId="44" fillId="0" borderId="73" xfId="77" applyFont="1" applyBorder="1" applyAlignment="1">
      <alignment horizontal="center" vertical="center"/>
    </xf>
    <xf numFmtId="0" fontId="44" fillId="0" borderId="22" xfId="77" applyFont="1" applyBorder="1" applyAlignment="1">
      <alignment horizontal="center"/>
    </xf>
    <xf numFmtId="0" fontId="43" fillId="0" borderId="0" xfId="77" applyFont="1" applyAlignment="1">
      <alignment horizontal="right"/>
    </xf>
  </cellXfs>
  <cellStyles count="9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ás 2" xfId="90" xr:uid="{00000000-0005-0000-0000-00003B000000}"/>
    <cellStyle name="Hivatkozott cella" xfId="60" builtinId="24" customBuiltin="1"/>
    <cellStyle name="Input" xfId="61" xr:uid="{00000000-0005-0000-0000-00003D000000}"/>
    <cellStyle name="Jegyzet" xfId="62" builtinId="10" customBuiltin="1"/>
    <cellStyle name="Jegyzet 2" xfId="92" xr:uid="{00000000-0005-0000-0000-000066000000}"/>
    <cellStyle name="Jó" xfId="63" builtinId="26" customBuiltin="1"/>
    <cellStyle name="Kimenet" xfId="64" builtinId="21" customBuiltin="1"/>
    <cellStyle name="Linked Cell" xfId="65" xr:uid="{00000000-0005-0000-0000-000041000000}"/>
    <cellStyle name="Magyarázó szöveg" xfId="66" builtinId="53" customBuiltin="1"/>
    <cellStyle name="Neutral" xfId="67" xr:uid="{00000000-0005-0000-0000-000043000000}"/>
    <cellStyle name="Normál" xfId="0" builtinId="0"/>
    <cellStyle name="Normál 2" xfId="68" xr:uid="{00000000-0005-0000-0000-000045000000}"/>
    <cellStyle name="Normál 2 2" xfId="93" xr:uid="{00000000-0005-0000-0000-000045000000}"/>
    <cellStyle name="Normál 3" xfId="69" xr:uid="{00000000-0005-0000-0000-000046000000}"/>
    <cellStyle name="Normál 4" xfId="70" xr:uid="{00000000-0005-0000-0000-000047000000}"/>
    <cellStyle name="Normál_  3   _2010.évi állami" xfId="71" xr:uid="{00000000-0005-0000-0000-000048000000}"/>
    <cellStyle name="Normál_004.03. 2013. évi  Költségvetés táblázatai (2013.03.07.) 16 óra." xfId="72" xr:uid="{00000000-0005-0000-0000-000049000000}"/>
    <cellStyle name="Normál_006 00  Közvetett támogatás" xfId="73" xr:uid="{00000000-0005-0000-0000-00004A000000}"/>
    <cellStyle name="Normál_2006.I.févi pénzügyi mérleg" xfId="74" xr:uid="{00000000-0005-0000-0000-00004B000000}"/>
    <cellStyle name="Normál_2014%20évi%20támogatás%20MÁK%20adatok%20alapján(1)" xfId="75" xr:uid="{00000000-0005-0000-0000-00004C000000}"/>
    <cellStyle name="Normál_beszám. 99. év" xfId="89" xr:uid="{00000000-0005-0000-0000-00004D000000}"/>
    <cellStyle name="Normál_Kiss Anita" xfId="76" xr:uid="{00000000-0005-0000-0000-00004E000000}"/>
    <cellStyle name="Normál_Kiss Anita_Hitelállomány 2014 01 01" xfId="77" xr:uid="{00000000-0005-0000-0000-00004F000000}"/>
    <cellStyle name="Normál_konc. 2005. év tábl." xfId="78" xr:uid="{00000000-0005-0000-0000-000050000000}"/>
    <cellStyle name="Normal_tanusitv" xfId="79" xr:uid="{00000000-0005-0000-0000-000051000000}"/>
    <cellStyle name="Note" xfId="80" xr:uid="{00000000-0005-0000-0000-000052000000}"/>
    <cellStyle name="Note 2" xfId="94" xr:uid="{00000000-0005-0000-0000-000052000000}"/>
    <cellStyle name="Output" xfId="81" xr:uid="{00000000-0005-0000-0000-000053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Százalék" xfId="91" builtinId="5"/>
    <cellStyle name="Title" xfId="86" xr:uid="{00000000-0005-0000-0000-000058000000}"/>
    <cellStyle name="Total" xfId="87" xr:uid="{00000000-0005-0000-0000-000059000000}"/>
    <cellStyle name="Warning Text" xfId="88" xr:uid="{00000000-0005-0000-0000-00005A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FILE\KGO\boros.lajosne\Documents\2022\K&#246;lts&#233;gvet&#233;s\K&#246;lts&#233;gvet&#233;s%202022.%203.%20m&#243;dos&#237;t&#225;s\3.%20m&#243;dos&#237;t&#225;s\sz&#225;mozott\sz&#225;mozott%202022.%20&#233;vi%20ktv%20mell&#233;kletek%202022.%20december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.önkor.mérleg."/>
      <sheetName val="működ. mérleg "/>
      <sheetName val="felhalm. mérleg"/>
      <sheetName val="2022 évi állami tám"/>
      <sheetName val="közhatalmi bevételek"/>
      <sheetName val="tám, végl. pe.átv  "/>
      <sheetName val="felh. bev.  "/>
      <sheetName val="mc.pe.átad"/>
      <sheetName val="felhalm. kiad.  "/>
      <sheetName val="tartalék"/>
      <sheetName val="ellátottak önk."/>
      <sheetName val="pü.mérleg Önkorm."/>
      <sheetName val="ÖNK kötelező-nem kötelező"/>
      <sheetName val="Egyéb ki nem emelt"/>
      <sheetName val="Intézm kötelező-nem kötelező"/>
      <sheetName val="pü.mérleg Hivatal"/>
      <sheetName val="püm. GAMESZ. "/>
      <sheetName val="püm.Brunszvik"/>
      <sheetName val="püm Festetics"/>
      <sheetName val="püm-TASZII."/>
      <sheetName val="likvid"/>
      <sheetName val="létszám"/>
      <sheetName val="hitelállomány "/>
      <sheetName val="Kötváll ÖNK"/>
      <sheetName val="közvetett t."/>
    </sheetNames>
    <sheetDataSet>
      <sheetData sheetId="0" refreshError="1">
        <row r="10">
          <cell r="E10">
            <v>897947</v>
          </cell>
        </row>
        <row r="11">
          <cell r="C11">
            <v>670710</v>
          </cell>
          <cell r="E11">
            <v>135110</v>
          </cell>
        </row>
        <row r="12">
          <cell r="C12">
            <v>0</v>
          </cell>
          <cell r="E12">
            <v>1515304</v>
          </cell>
        </row>
        <row r="13">
          <cell r="C13">
            <v>74896</v>
          </cell>
        </row>
        <row r="14">
          <cell r="C14"/>
          <cell r="E14">
            <v>16309</v>
          </cell>
        </row>
        <row r="15">
          <cell r="C15">
            <v>0</v>
          </cell>
        </row>
        <row r="16">
          <cell r="C16">
            <v>113752</v>
          </cell>
        </row>
        <row r="17">
          <cell r="C17">
            <v>1015566</v>
          </cell>
          <cell r="E17">
            <v>52404</v>
          </cell>
        </row>
        <row r="18">
          <cell r="E18">
            <v>131534</v>
          </cell>
        </row>
        <row r="19">
          <cell r="E19">
            <v>117247</v>
          </cell>
        </row>
        <row r="20">
          <cell r="C20">
            <v>476464</v>
          </cell>
          <cell r="E20">
            <v>16278</v>
          </cell>
        </row>
        <row r="21">
          <cell r="E21">
            <v>20455</v>
          </cell>
        </row>
        <row r="22">
          <cell r="C22"/>
          <cell r="E22">
            <v>5000</v>
          </cell>
        </row>
        <row r="24">
          <cell r="C24">
            <v>39069</v>
          </cell>
        </row>
        <row r="25">
          <cell r="C25">
            <v>0</v>
          </cell>
        </row>
        <row r="26">
          <cell r="C26">
            <v>0</v>
          </cell>
        </row>
        <row r="27">
          <cell r="E27">
            <v>2128181</v>
          </cell>
        </row>
        <row r="28">
          <cell r="E28">
            <v>45530</v>
          </cell>
        </row>
        <row r="29">
          <cell r="C29">
            <v>23932</v>
          </cell>
        </row>
        <row r="30">
          <cell r="C30">
            <v>17909</v>
          </cell>
          <cell r="E30">
            <v>14465</v>
          </cell>
        </row>
        <row r="31">
          <cell r="E31">
            <v>3000</v>
          </cell>
        </row>
        <row r="32">
          <cell r="E32">
            <v>2927</v>
          </cell>
        </row>
        <row r="33">
          <cell r="E33">
            <v>6817</v>
          </cell>
        </row>
        <row r="41">
          <cell r="C41">
            <v>0</v>
          </cell>
          <cell r="E41">
            <v>157440</v>
          </cell>
        </row>
        <row r="44">
          <cell r="C44">
            <v>690995</v>
          </cell>
        </row>
        <row r="46">
          <cell r="C46">
            <v>0</v>
          </cell>
        </row>
        <row r="47">
          <cell r="C47">
            <v>72499</v>
          </cell>
        </row>
        <row r="48">
          <cell r="E48">
            <v>69949</v>
          </cell>
        </row>
        <row r="52">
          <cell r="C52"/>
        </row>
      </sheetData>
      <sheetData sheetId="1" refreshError="1"/>
      <sheetData sheetId="2" refreshError="1">
        <row r="33">
          <cell r="C33">
            <v>0</v>
          </cell>
        </row>
        <row r="36">
          <cell r="C36"/>
        </row>
        <row r="37">
          <cell r="C37">
            <v>2030190</v>
          </cell>
        </row>
      </sheetData>
      <sheetData sheetId="3" refreshError="1"/>
      <sheetData sheetId="4" refreshError="1">
        <row r="31">
          <cell r="D31">
            <v>1015566</v>
          </cell>
        </row>
      </sheetData>
      <sheetData sheetId="5" refreshError="1">
        <row r="11">
          <cell r="C11">
            <v>670710</v>
          </cell>
        </row>
        <row r="19">
          <cell r="C19">
            <v>0</v>
          </cell>
        </row>
        <row r="20">
          <cell r="C20">
            <v>0</v>
          </cell>
        </row>
        <row r="36">
          <cell r="C36">
            <v>26585</v>
          </cell>
        </row>
        <row r="39">
          <cell r="C39">
            <v>23313</v>
          </cell>
        </row>
        <row r="46">
          <cell r="C46">
            <v>8954</v>
          </cell>
        </row>
        <row r="52">
          <cell r="C52">
            <v>1870</v>
          </cell>
        </row>
        <row r="59">
          <cell r="C59">
            <v>6097</v>
          </cell>
        </row>
        <row r="61">
          <cell r="C61">
            <v>619</v>
          </cell>
        </row>
        <row r="71">
          <cell r="C71">
            <v>31390</v>
          </cell>
        </row>
      </sheetData>
      <sheetData sheetId="6" refreshError="1">
        <row r="13">
          <cell r="D13">
            <v>0</v>
          </cell>
        </row>
        <row r="16">
          <cell r="D16">
            <v>0</v>
          </cell>
        </row>
        <row r="27">
          <cell r="D27">
            <v>15427</v>
          </cell>
        </row>
        <row r="31">
          <cell r="D31">
            <v>2482</v>
          </cell>
        </row>
      </sheetData>
      <sheetData sheetId="7" refreshError="1">
        <row r="60">
          <cell r="E60">
            <v>5000</v>
          </cell>
        </row>
      </sheetData>
      <sheetData sheetId="8" refreshError="1">
        <row r="15">
          <cell r="G15">
            <v>8501</v>
          </cell>
        </row>
        <row r="21">
          <cell r="G21">
            <v>45530</v>
          </cell>
        </row>
        <row r="39">
          <cell r="G39">
            <v>1957036</v>
          </cell>
        </row>
        <row r="52">
          <cell r="G52">
            <v>112586</v>
          </cell>
        </row>
        <row r="57">
          <cell r="G57">
            <v>0</v>
          </cell>
        </row>
        <row r="64">
          <cell r="G64">
            <v>10471</v>
          </cell>
        </row>
        <row r="67">
          <cell r="G67">
            <v>120</v>
          </cell>
        </row>
        <row r="70">
          <cell r="G70">
            <v>0</v>
          </cell>
        </row>
        <row r="80">
          <cell r="G80">
            <v>2927</v>
          </cell>
        </row>
        <row r="85">
          <cell r="G85">
            <v>3000</v>
          </cell>
        </row>
        <row r="94">
          <cell r="G94">
            <v>3200</v>
          </cell>
        </row>
        <row r="100">
          <cell r="G100">
            <v>30181</v>
          </cell>
        </row>
        <row r="105">
          <cell r="G105">
            <v>1500</v>
          </cell>
        </row>
        <row r="111">
          <cell r="G111">
            <v>3586</v>
          </cell>
        </row>
        <row r="116">
          <cell r="G116">
            <v>1000</v>
          </cell>
        </row>
      </sheetData>
      <sheetData sheetId="9" refreshError="1">
        <row r="16">
          <cell r="C16">
            <v>6817</v>
          </cell>
        </row>
        <row r="24">
          <cell r="C24">
            <v>16278</v>
          </cell>
        </row>
        <row r="29">
          <cell r="C29">
            <v>20455</v>
          </cell>
        </row>
      </sheetData>
      <sheetData sheetId="10" refreshError="1">
        <row r="29">
          <cell r="E29">
            <v>16309</v>
          </cell>
        </row>
      </sheetData>
      <sheetData sheetId="11" refreshError="1">
        <row r="10">
          <cell r="E10">
            <v>71108</v>
          </cell>
        </row>
        <row r="11">
          <cell r="E11">
            <v>16850</v>
          </cell>
        </row>
        <row r="12">
          <cell r="C12">
            <v>0</v>
          </cell>
          <cell r="E12">
            <v>1004216</v>
          </cell>
        </row>
        <row r="14">
          <cell r="E14">
            <v>16309</v>
          </cell>
        </row>
        <row r="15">
          <cell r="C15">
            <v>0</v>
          </cell>
        </row>
        <row r="16">
          <cell r="C16">
            <v>113752</v>
          </cell>
        </row>
        <row r="17">
          <cell r="E17">
            <v>52366</v>
          </cell>
        </row>
        <row r="18">
          <cell r="E18">
            <v>116724</v>
          </cell>
        </row>
        <row r="19">
          <cell r="E19">
            <v>117247</v>
          </cell>
        </row>
        <row r="20">
          <cell r="C20">
            <v>198643</v>
          </cell>
          <cell r="E20">
            <v>16278</v>
          </cell>
        </row>
        <row r="21">
          <cell r="E21">
            <v>20455</v>
          </cell>
        </row>
        <row r="22">
          <cell r="E22">
            <v>5000</v>
          </cell>
        </row>
        <row r="24">
          <cell r="C24">
            <v>39069</v>
          </cell>
        </row>
        <row r="27">
          <cell r="E27">
            <v>2088714</v>
          </cell>
        </row>
        <row r="28">
          <cell r="E28">
            <v>45530</v>
          </cell>
        </row>
        <row r="30">
          <cell r="E30">
            <v>14465</v>
          </cell>
        </row>
        <row r="31">
          <cell r="E31">
            <v>3000</v>
          </cell>
        </row>
        <row r="32">
          <cell r="E32">
            <v>2927</v>
          </cell>
        </row>
        <row r="41">
          <cell r="C41"/>
          <cell r="E41">
            <v>157440</v>
          </cell>
        </row>
        <row r="44">
          <cell r="C44">
            <v>649603</v>
          </cell>
        </row>
        <row r="45">
          <cell r="C45">
            <v>2140105</v>
          </cell>
        </row>
        <row r="47">
          <cell r="C47">
            <v>72499</v>
          </cell>
        </row>
        <row r="48">
          <cell r="E48">
            <v>69949</v>
          </cell>
        </row>
      </sheetData>
      <sheetData sheetId="12" refreshError="1">
        <row r="12">
          <cell r="AX12">
            <v>309383</v>
          </cell>
        </row>
        <row r="13">
          <cell r="AY13">
            <v>956499</v>
          </cell>
        </row>
        <row r="19">
          <cell r="AY19">
            <v>53963</v>
          </cell>
        </row>
        <row r="20">
          <cell r="AX20">
            <v>121172</v>
          </cell>
        </row>
        <row r="25">
          <cell r="AX25">
            <v>588967</v>
          </cell>
        </row>
        <row r="26">
          <cell r="AX26">
            <v>49446</v>
          </cell>
        </row>
        <row r="29">
          <cell r="AX29">
            <v>39436</v>
          </cell>
        </row>
        <row r="36">
          <cell r="AC36"/>
          <cell r="AD36">
            <v>69949</v>
          </cell>
          <cell r="AX36"/>
          <cell r="AY36">
            <v>72499</v>
          </cell>
        </row>
        <row r="51">
          <cell r="AT51"/>
          <cell r="AU51">
            <v>2482</v>
          </cell>
        </row>
        <row r="53">
          <cell r="AS53">
            <v>39069</v>
          </cell>
        </row>
        <row r="76">
          <cell r="AY76">
            <v>13793</v>
          </cell>
        </row>
        <row r="77">
          <cell r="AX77">
            <v>3781</v>
          </cell>
        </row>
        <row r="78">
          <cell r="AY78">
            <v>3665</v>
          </cell>
        </row>
        <row r="80">
          <cell r="AX80">
            <v>22602</v>
          </cell>
          <cell r="AY80">
            <v>627001</v>
          </cell>
        </row>
        <row r="82">
          <cell r="E82">
            <v>8334</v>
          </cell>
          <cell r="F82">
            <v>62774</v>
          </cell>
          <cell r="G82">
            <v>1700</v>
          </cell>
          <cell r="H82">
            <v>15150</v>
          </cell>
          <cell r="I82">
            <v>181195</v>
          </cell>
          <cell r="J82">
            <v>823021</v>
          </cell>
          <cell r="K82">
            <v>700</v>
          </cell>
          <cell r="L82">
            <v>51666</v>
          </cell>
          <cell r="M82">
            <v>0</v>
          </cell>
          <cell r="N82">
            <v>121724</v>
          </cell>
          <cell r="O82">
            <v>117247</v>
          </cell>
          <cell r="P82">
            <v>0</v>
          </cell>
          <cell r="U82">
            <v>0</v>
          </cell>
          <cell r="V82">
            <v>14465</v>
          </cell>
          <cell r="AL82">
            <v>111905</v>
          </cell>
          <cell r="AM82">
            <v>86738</v>
          </cell>
          <cell r="AN82">
            <v>0</v>
          </cell>
          <cell r="AO82">
            <v>23313</v>
          </cell>
          <cell r="AP82">
            <v>113752</v>
          </cell>
          <cell r="AQ82">
            <v>0</v>
          </cell>
          <cell r="AW82">
            <v>15427</v>
          </cell>
        </row>
      </sheetData>
      <sheetData sheetId="13" refreshError="1"/>
      <sheetData sheetId="14" refreshError="1">
        <row r="14">
          <cell r="AA14">
            <v>2371</v>
          </cell>
        </row>
        <row r="15">
          <cell r="AA15"/>
        </row>
        <row r="16">
          <cell r="AA16">
            <v>6583</v>
          </cell>
        </row>
        <row r="17">
          <cell r="AN17">
            <v>6074</v>
          </cell>
        </row>
        <row r="19">
          <cell r="D19">
            <v>107891</v>
          </cell>
          <cell r="E19">
            <v>106081</v>
          </cell>
          <cell r="F19">
            <v>959</v>
          </cell>
          <cell r="G19">
            <v>31949</v>
          </cell>
          <cell r="H19">
            <v>618</v>
          </cell>
          <cell r="I19">
            <v>88686</v>
          </cell>
          <cell r="J19">
            <v>38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AA19">
            <v>8954</v>
          </cell>
          <cell r="AB19">
            <v>0</v>
          </cell>
          <cell r="AC19">
            <v>0</v>
          </cell>
          <cell r="AD19">
            <v>465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</row>
        <row r="22">
          <cell r="AB22"/>
        </row>
        <row r="25">
          <cell r="AB25">
            <v>1870</v>
          </cell>
        </row>
        <row r="35">
          <cell r="AN35">
            <v>3503</v>
          </cell>
        </row>
        <row r="36">
          <cell r="AM36">
            <v>86257</v>
          </cell>
          <cell r="AN36">
            <v>288697</v>
          </cell>
        </row>
        <row r="37">
          <cell r="D37">
            <v>43366</v>
          </cell>
          <cell r="E37">
            <v>180114</v>
          </cell>
          <cell r="F37">
            <v>0</v>
          </cell>
          <cell r="G37">
            <v>31638</v>
          </cell>
          <cell r="H37">
            <v>42891</v>
          </cell>
          <cell r="I37">
            <v>184187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AA37">
            <v>0</v>
          </cell>
          <cell r="AB37">
            <v>1870</v>
          </cell>
          <cell r="AC37">
            <v>0</v>
          </cell>
          <cell r="AD37">
            <v>132050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50">
          <cell r="AN50">
            <v>5636</v>
          </cell>
        </row>
        <row r="52">
          <cell r="D52">
            <v>10002</v>
          </cell>
          <cell r="E52">
            <v>22992</v>
          </cell>
          <cell r="F52">
            <v>392</v>
          </cell>
          <cell r="G52">
            <v>4368</v>
          </cell>
          <cell r="H52">
            <v>0</v>
          </cell>
          <cell r="I52">
            <v>25709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AA52">
            <v>3382</v>
          </cell>
          <cell r="AB52">
            <v>2715</v>
          </cell>
          <cell r="AC52">
            <v>0</v>
          </cell>
          <cell r="AD52">
            <v>1451</v>
          </cell>
          <cell r="AE52">
            <v>0</v>
          </cell>
          <cell r="AF52">
            <v>619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</row>
        <row r="57">
          <cell r="AN57">
            <v>5914</v>
          </cell>
        </row>
        <row r="59">
          <cell r="D59">
            <v>81882</v>
          </cell>
          <cell r="E59">
            <v>0</v>
          </cell>
          <cell r="F59">
            <v>4188</v>
          </cell>
          <cell r="G59">
            <v>6963</v>
          </cell>
          <cell r="H59">
            <v>12090</v>
          </cell>
          <cell r="I59">
            <v>21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5">
          <cell r="AA65">
            <v>15000</v>
          </cell>
        </row>
        <row r="67">
          <cell r="AA67">
            <v>15644</v>
          </cell>
        </row>
        <row r="76">
          <cell r="AN76">
            <v>20265</v>
          </cell>
        </row>
        <row r="78">
          <cell r="D78">
            <v>171058</v>
          </cell>
          <cell r="E78">
            <v>103453</v>
          </cell>
          <cell r="F78">
            <v>2131</v>
          </cell>
          <cell r="G78">
            <v>35672</v>
          </cell>
          <cell r="H78">
            <v>36991</v>
          </cell>
          <cell r="I78">
            <v>119895</v>
          </cell>
          <cell r="J78">
            <v>0</v>
          </cell>
          <cell r="K78">
            <v>0</v>
          </cell>
          <cell r="L78">
            <v>14810</v>
          </cell>
          <cell r="M78">
            <v>0</v>
          </cell>
          <cell r="N78">
            <v>0</v>
          </cell>
          <cell r="O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AA78">
            <v>31064</v>
          </cell>
          <cell r="AB78">
            <v>326</v>
          </cell>
          <cell r="AC78">
            <v>0</v>
          </cell>
          <cell r="AD78">
            <v>143855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</sheetData>
      <sheetData sheetId="15" refreshError="1">
        <row r="12">
          <cell r="F12">
            <v>213972</v>
          </cell>
        </row>
        <row r="13">
          <cell r="F13">
            <v>32908</v>
          </cell>
        </row>
        <row r="14">
          <cell r="F14">
            <v>89304</v>
          </cell>
        </row>
        <row r="16">
          <cell r="D16">
            <v>0</v>
          </cell>
          <cell r="F16"/>
        </row>
        <row r="18">
          <cell r="F18">
            <v>38</v>
          </cell>
        </row>
        <row r="19">
          <cell r="F19">
            <v>0</v>
          </cell>
        </row>
        <row r="20">
          <cell r="D20">
            <v>465</v>
          </cell>
          <cell r="F20">
            <v>0</v>
          </cell>
        </row>
        <row r="27">
          <cell r="F27">
            <v>3200</v>
          </cell>
        </row>
        <row r="28">
          <cell r="F28"/>
        </row>
        <row r="30">
          <cell r="F30">
            <v>0</v>
          </cell>
        </row>
        <row r="31">
          <cell r="F31">
            <v>0</v>
          </cell>
        </row>
        <row r="43">
          <cell r="D43">
            <v>6074</v>
          </cell>
        </row>
        <row r="44">
          <cell r="D44"/>
        </row>
        <row r="48">
          <cell r="D48">
            <v>320729</v>
          </cell>
        </row>
        <row r="49">
          <cell r="D49">
            <v>3200</v>
          </cell>
        </row>
      </sheetData>
      <sheetData sheetId="16" refreshError="1">
        <row r="12">
          <cell r="E12">
            <v>223480</v>
          </cell>
        </row>
        <row r="13">
          <cell r="E13">
            <v>31638</v>
          </cell>
        </row>
        <row r="14">
          <cell r="E14">
            <v>227078</v>
          </cell>
        </row>
        <row r="16">
          <cell r="C16">
            <v>0</v>
          </cell>
        </row>
        <row r="20">
          <cell r="C20">
            <v>132050</v>
          </cell>
          <cell r="E20">
            <v>0</v>
          </cell>
        </row>
        <row r="27">
          <cell r="E27">
            <v>30181</v>
          </cell>
        </row>
        <row r="28">
          <cell r="E28">
            <v>0</v>
          </cell>
        </row>
        <row r="30">
          <cell r="E30">
            <v>0</v>
          </cell>
        </row>
        <row r="31">
          <cell r="E31">
            <v>0</v>
          </cell>
        </row>
        <row r="43">
          <cell r="C43">
            <v>3503</v>
          </cell>
        </row>
        <row r="44">
          <cell r="C44"/>
        </row>
        <row r="48">
          <cell r="C48">
            <v>344773</v>
          </cell>
        </row>
        <row r="49">
          <cell r="C49">
            <v>30181</v>
          </cell>
        </row>
      </sheetData>
      <sheetData sheetId="17" refreshError="1">
        <row r="12">
          <cell r="E12">
            <v>81882</v>
          </cell>
        </row>
        <row r="13">
          <cell r="E13">
            <v>11151</v>
          </cell>
        </row>
        <row r="14">
          <cell r="E14">
            <v>12111</v>
          </cell>
        </row>
        <row r="16">
          <cell r="C16">
            <v>0</v>
          </cell>
        </row>
        <row r="20">
          <cell r="C20">
            <v>0</v>
          </cell>
          <cell r="E20">
            <v>0</v>
          </cell>
        </row>
        <row r="27">
          <cell r="E27">
            <v>1000</v>
          </cell>
        </row>
        <row r="28">
          <cell r="E28">
            <v>0</v>
          </cell>
        </row>
        <row r="30">
          <cell r="E30">
            <v>0</v>
          </cell>
        </row>
        <row r="31">
          <cell r="E31">
            <v>0</v>
          </cell>
        </row>
        <row r="43">
          <cell r="C43">
            <v>5914</v>
          </cell>
        </row>
        <row r="44">
          <cell r="C44"/>
        </row>
        <row r="48">
          <cell r="C48">
            <v>99230</v>
          </cell>
        </row>
        <row r="49">
          <cell r="C49">
            <v>1000</v>
          </cell>
        </row>
      </sheetData>
      <sheetData sheetId="18" refreshError="1">
        <row r="12">
          <cell r="E12">
            <v>32994</v>
          </cell>
        </row>
        <row r="13">
          <cell r="E13">
            <v>4760</v>
          </cell>
        </row>
        <row r="14">
          <cell r="E14">
            <v>25709</v>
          </cell>
        </row>
        <row r="16">
          <cell r="C16">
            <v>0</v>
          </cell>
        </row>
        <row r="20">
          <cell r="C20">
            <v>1451</v>
          </cell>
          <cell r="E20">
            <v>0</v>
          </cell>
        </row>
        <row r="27">
          <cell r="E27">
            <v>1500</v>
          </cell>
        </row>
        <row r="28">
          <cell r="E28">
            <v>0</v>
          </cell>
        </row>
        <row r="30">
          <cell r="E30">
            <v>0</v>
          </cell>
        </row>
        <row r="31">
          <cell r="E31">
            <v>0</v>
          </cell>
        </row>
        <row r="43">
          <cell r="C43">
            <v>5636</v>
          </cell>
        </row>
        <row r="44">
          <cell r="C44">
            <v>0</v>
          </cell>
        </row>
        <row r="48">
          <cell r="C48">
            <v>49660</v>
          </cell>
        </row>
        <row r="49">
          <cell r="C49">
            <v>1500</v>
          </cell>
        </row>
      </sheetData>
      <sheetData sheetId="19" refreshError="1">
        <row r="12">
          <cell r="E12">
            <v>274511</v>
          </cell>
        </row>
        <row r="13">
          <cell r="E13">
            <v>37803</v>
          </cell>
        </row>
        <row r="14">
          <cell r="E14">
            <v>156886</v>
          </cell>
        </row>
        <row r="16">
          <cell r="C16">
            <v>0</v>
          </cell>
        </row>
        <row r="19">
          <cell r="E19">
            <v>14810</v>
          </cell>
        </row>
        <row r="20">
          <cell r="C20">
            <v>143855</v>
          </cell>
          <cell r="E20">
            <v>0</v>
          </cell>
        </row>
        <row r="27">
          <cell r="E27">
            <v>3586</v>
          </cell>
        </row>
        <row r="28">
          <cell r="E28"/>
        </row>
        <row r="30">
          <cell r="E30">
            <v>0</v>
          </cell>
        </row>
        <row r="31">
          <cell r="E31">
            <v>0</v>
          </cell>
        </row>
        <row r="43">
          <cell r="C43">
            <v>20265</v>
          </cell>
        </row>
        <row r="44">
          <cell r="C44"/>
        </row>
        <row r="48">
          <cell r="C48">
            <v>288500</v>
          </cell>
        </row>
        <row r="49">
          <cell r="C49">
            <v>3586</v>
          </cell>
        </row>
      </sheetData>
      <sheetData sheetId="20" refreshError="1"/>
      <sheetData sheetId="21" refreshError="1"/>
      <sheetData sheetId="22" refreshError="1">
        <row r="12">
          <cell r="H12">
            <v>157440</v>
          </cell>
        </row>
        <row r="25">
          <cell r="H25">
            <v>2482</v>
          </cell>
        </row>
      </sheetData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Q58"/>
  <sheetViews>
    <sheetView tabSelected="1" topLeftCell="C16" zoomScale="120" workbookViewId="0">
      <selection activeCell="D25" sqref="D25"/>
    </sheetView>
  </sheetViews>
  <sheetFormatPr defaultColWidth="9.140625" defaultRowHeight="11.25" x14ac:dyDescent="0.2"/>
  <cols>
    <col min="1" max="1" width="3.85546875" style="760" customWidth="1"/>
    <col min="2" max="2" width="40.28515625" style="760" bestFit="1" customWidth="1"/>
    <col min="3" max="5" width="9.28515625" style="763" customWidth="1"/>
    <col min="6" max="6" width="41.140625" style="763" bestFit="1" customWidth="1"/>
    <col min="7" max="7" width="9.28515625" style="763" customWidth="1"/>
    <col min="8" max="9" width="9.28515625" style="760" customWidth="1"/>
    <col min="10" max="17" width="9.140625" style="760"/>
    <col min="18" max="16384" width="9.140625" style="761"/>
  </cols>
  <sheetData>
    <row r="1" spans="1:17" ht="12.75" customHeight="1" x14ac:dyDescent="0.2">
      <c r="A1" s="1885" t="s">
        <v>3019</v>
      </c>
      <c r="B1" s="1885"/>
      <c r="C1" s="1885"/>
      <c r="D1" s="1885"/>
      <c r="E1" s="1885"/>
      <c r="F1" s="1885"/>
      <c r="G1" s="1885"/>
      <c r="H1" s="1885"/>
      <c r="I1" s="1885"/>
    </row>
    <row r="2" spans="1:17" ht="20.25" x14ac:dyDescent="0.3">
      <c r="B2" s="762"/>
      <c r="G2" s="764"/>
    </row>
    <row r="3" spans="1:17" s="766" customFormat="1" ht="12.75" customHeight="1" x14ac:dyDescent="0.2">
      <c r="A3" s="1886" t="s">
        <v>53</v>
      </c>
      <c r="B3" s="1886"/>
      <c r="C3" s="1886"/>
      <c r="D3" s="1886"/>
      <c r="E3" s="1886"/>
      <c r="F3" s="1886"/>
      <c r="G3" s="1886"/>
      <c r="H3" s="1886"/>
      <c r="I3" s="1886"/>
      <c r="J3" s="765"/>
      <c r="K3" s="765"/>
      <c r="L3" s="765"/>
      <c r="M3" s="765"/>
      <c r="N3" s="765"/>
      <c r="O3" s="765"/>
      <c r="P3" s="765"/>
      <c r="Q3" s="765"/>
    </row>
    <row r="4" spans="1:17" s="766" customFormat="1" ht="12.75" customHeight="1" x14ac:dyDescent="0.2">
      <c r="A4" s="1887" t="s">
        <v>2744</v>
      </c>
      <c r="B4" s="1887"/>
      <c r="C4" s="1887"/>
      <c r="D4" s="1887"/>
      <c r="E4" s="1887"/>
      <c r="F4" s="1887"/>
      <c r="G4" s="1887"/>
      <c r="H4" s="1887"/>
      <c r="I4" s="1887"/>
      <c r="J4" s="765"/>
      <c r="K4" s="765"/>
      <c r="L4" s="765"/>
      <c r="M4" s="765"/>
      <c r="N4" s="765"/>
      <c r="O4" s="765"/>
      <c r="P4" s="765"/>
      <c r="Q4" s="765"/>
    </row>
    <row r="5" spans="1:17" s="766" customFormat="1" ht="12.75" customHeight="1" x14ac:dyDescent="0.2">
      <c r="A5" s="1888" t="s">
        <v>3060</v>
      </c>
      <c r="B5" s="1888"/>
      <c r="C5" s="1888"/>
      <c r="D5" s="1888"/>
      <c r="E5" s="1888"/>
      <c r="F5" s="1888"/>
      <c r="G5" s="1888"/>
      <c r="H5" s="1888"/>
      <c r="I5" s="1888"/>
      <c r="J5" s="765"/>
      <c r="K5" s="765"/>
      <c r="L5" s="765"/>
      <c r="M5" s="765"/>
      <c r="N5" s="765"/>
      <c r="O5" s="765"/>
      <c r="P5" s="765"/>
      <c r="Q5" s="765"/>
    </row>
    <row r="6" spans="1:17" s="766" customFormat="1" ht="12.75" customHeight="1" x14ac:dyDescent="0.2">
      <c r="A6" s="1889" t="s">
        <v>55</v>
      </c>
      <c r="B6" s="1890" t="s">
        <v>56</v>
      </c>
      <c r="C6" s="1891" t="s">
        <v>57</v>
      </c>
      <c r="D6" s="1897" t="s">
        <v>58</v>
      </c>
      <c r="E6" s="1897" t="s">
        <v>59</v>
      </c>
      <c r="F6" s="1893" t="s">
        <v>446</v>
      </c>
      <c r="G6" s="1895" t="s">
        <v>447</v>
      </c>
      <c r="H6" s="1884" t="s">
        <v>448</v>
      </c>
      <c r="I6" s="1884" t="s">
        <v>557</v>
      </c>
      <c r="J6" s="765"/>
      <c r="K6" s="765"/>
    </row>
    <row r="7" spans="1:17" s="766" customFormat="1" ht="12.75" customHeight="1" x14ac:dyDescent="0.2">
      <c r="A7" s="1889"/>
      <c r="B7" s="1890"/>
      <c r="C7" s="1892"/>
      <c r="D7" s="1897"/>
      <c r="E7" s="1897"/>
      <c r="F7" s="1894"/>
      <c r="G7" s="1896"/>
      <c r="H7" s="1884"/>
      <c r="I7" s="1884"/>
      <c r="J7" s="765"/>
      <c r="K7" s="765"/>
    </row>
    <row r="8" spans="1:17" s="771" customFormat="1" ht="36.6" customHeight="1" x14ac:dyDescent="0.2">
      <c r="A8" s="1889"/>
      <c r="B8" s="768" t="s">
        <v>60</v>
      </c>
      <c r="C8" s="1310" t="s">
        <v>3059</v>
      </c>
      <c r="D8" s="1310" t="s">
        <v>3055</v>
      </c>
      <c r="E8" s="1310" t="s">
        <v>3056</v>
      </c>
      <c r="F8" s="769" t="s">
        <v>64</v>
      </c>
      <c r="G8" s="1310" t="s">
        <v>3059</v>
      </c>
      <c r="H8" s="1310" t="s">
        <v>3055</v>
      </c>
      <c r="I8" s="1310" t="s">
        <v>3056</v>
      </c>
      <c r="J8" s="770"/>
      <c r="K8" s="770"/>
    </row>
    <row r="9" spans="1:17" ht="11.45" customHeight="1" x14ac:dyDescent="0.2">
      <c r="A9" s="772">
        <v>1</v>
      </c>
      <c r="B9" s="773" t="s">
        <v>24</v>
      </c>
      <c r="C9" s="1528"/>
      <c r="D9" s="819"/>
      <c r="E9" s="1528"/>
      <c r="F9" s="1548" t="s">
        <v>25</v>
      </c>
      <c r="G9" s="1514"/>
      <c r="I9" s="1568"/>
      <c r="L9" s="761"/>
      <c r="M9" s="761"/>
      <c r="N9" s="761"/>
      <c r="O9" s="761"/>
      <c r="P9" s="761"/>
      <c r="Q9" s="761"/>
    </row>
    <row r="10" spans="1:17" x14ac:dyDescent="0.2">
      <c r="A10" s="776">
        <f t="shared" ref="A10:A56" si="0">A9+1</f>
        <v>2</v>
      </c>
      <c r="B10" s="777" t="s">
        <v>180</v>
      </c>
      <c r="C10" s="1529"/>
      <c r="D10" s="188"/>
      <c r="E10" s="1529"/>
      <c r="F10" s="188" t="s">
        <v>198</v>
      </c>
      <c r="G10" s="1518">
        <f>'[1]pü.mérleg Önkorm.'!E10+'[1]pü.mérleg Hivatal'!F12+'[1]püm. GAMESZ. '!E12+[1]püm.Brunszvik!E12+'[1]püm Festetics'!E12+'[1]püm-TASZII.'!E12</f>
        <v>897947</v>
      </c>
      <c r="H10" s="763">
        <f>'működ. mérleg '!H10</f>
        <v>851311</v>
      </c>
      <c r="I10" s="1570">
        <f>H10/G10</f>
        <v>0.94806374986496977</v>
      </c>
      <c r="L10" s="761"/>
      <c r="M10" s="761"/>
      <c r="N10" s="761"/>
      <c r="O10" s="761"/>
      <c r="P10" s="761"/>
      <c r="Q10" s="761"/>
    </row>
    <row r="11" spans="1:17" x14ac:dyDescent="0.2">
      <c r="A11" s="776">
        <f t="shared" si="0"/>
        <v>3</v>
      </c>
      <c r="B11" s="777" t="s">
        <v>175</v>
      </c>
      <c r="C11" s="1517">
        <f>'[1]tám, végl. pe.átv  '!C11+'[1]tám, végl. pe.átv  '!C19+'[1]tám, végl. pe.átv  '!C20</f>
        <v>670710</v>
      </c>
      <c r="D11" s="778">
        <f>'működ. mérleg '!D11</f>
        <v>670710</v>
      </c>
      <c r="E11" s="1463">
        <f>D11/C11</f>
        <v>1</v>
      </c>
      <c r="F11" s="1545" t="s">
        <v>199</v>
      </c>
      <c r="G11" s="1518">
        <f>'[1]pü.mérleg Önkorm.'!E11+'[1]pü.mérleg Hivatal'!F13+'[1]püm. GAMESZ. '!E13+[1]püm.Brunszvik!E13+'[1]püm Festetics'!E13+'[1]püm-TASZII.'!E13</f>
        <v>135110</v>
      </c>
      <c r="H11" s="763">
        <f>'működ. mérleg '!H11</f>
        <v>121309</v>
      </c>
      <c r="I11" s="1570">
        <f>H11/G11</f>
        <v>0.89785360076974319</v>
      </c>
      <c r="L11" s="761"/>
      <c r="M11" s="761"/>
      <c r="N11" s="761"/>
      <c r="O11" s="761"/>
      <c r="P11" s="761"/>
      <c r="Q11" s="761"/>
    </row>
    <row r="12" spans="1:17" x14ac:dyDescent="0.2">
      <c r="A12" s="776">
        <f t="shared" si="0"/>
        <v>4</v>
      </c>
      <c r="B12" s="777" t="s">
        <v>173</v>
      </c>
      <c r="C12" s="1517">
        <f>'[1]pü.mérleg Önkorm.'!C12</f>
        <v>0</v>
      </c>
      <c r="D12" s="778">
        <f>'működ. mérleg '!D12</f>
        <v>0</v>
      </c>
      <c r="E12" s="1463"/>
      <c r="F12" s="188" t="s">
        <v>200</v>
      </c>
      <c r="G12" s="1518">
        <f>'[1]pü.mérleg Önkorm.'!E12+'[1]pü.mérleg Hivatal'!F14+'[1]püm. GAMESZ. '!E14+[1]püm.Brunszvik!E14+'[1]püm Festetics'!E14+'[1]püm-TASZII.'!E14</f>
        <v>1515304</v>
      </c>
      <c r="H12" s="763">
        <f>'működ. mérleg '!H12</f>
        <v>1124847</v>
      </c>
      <c r="I12" s="1570">
        <f>H12/G12</f>
        <v>0.74232431248119191</v>
      </c>
      <c r="L12" s="761"/>
      <c r="M12" s="761"/>
      <c r="N12" s="761"/>
      <c r="O12" s="761"/>
      <c r="P12" s="761"/>
      <c r="Q12" s="761"/>
    </row>
    <row r="13" spans="1:17" ht="12" customHeight="1" x14ac:dyDescent="0.2">
      <c r="A13" s="776">
        <f t="shared" si="0"/>
        <v>5</v>
      </c>
      <c r="B13" s="780" t="s">
        <v>2745</v>
      </c>
      <c r="C13" s="1517">
        <f>'[1]tám, végl. pe.átv  '!C36+'[1]tám, végl. pe.átv  '!C46+'[1]tám, végl. pe.átv  '!C52+'[1]tám, végl. pe.átv  '!C71+'[1]tám, végl. pe.átv  '!C59</f>
        <v>74896</v>
      </c>
      <c r="D13" s="778">
        <f>'működ. mérleg '!D13</f>
        <v>67502</v>
      </c>
      <c r="E13" s="1463">
        <f t="shared" ref="E13:E56" si="1">D13/C13</f>
        <v>0.90127643665883361</v>
      </c>
      <c r="F13" s="188"/>
      <c r="G13" s="1518"/>
      <c r="H13" s="763"/>
      <c r="I13" s="1570"/>
      <c r="L13" s="761"/>
      <c r="M13" s="761"/>
      <c r="N13" s="761"/>
      <c r="O13" s="761"/>
      <c r="P13" s="761"/>
      <c r="Q13" s="761"/>
    </row>
    <row r="14" spans="1:17" x14ac:dyDescent="0.2">
      <c r="A14" s="776">
        <f t="shared" si="0"/>
        <v>6</v>
      </c>
      <c r="B14" s="777" t="s">
        <v>862</v>
      </c>
      <c r="C14" s="1517"/>
      <c r="D14" s="778"/>
      <c r="E14" s="1463"/>
      <c r="F14" s="188" t="s">
        <v>201</v>
      </c>
      <c r="G14" s="1517">
        <f>'[1]pü.mérleg Önkorm.'!E14+'[1]pü.mérleg Hivatal'!F16</f>
        <v>16309</v>
      </c>
      <c r="H14" s="763">
        <f>'működ. mérleg '!H14</f>
        <v>5428</v>
      </c>
      <c r="I14" s="1570">
        <f>H14/G14</f>
        <v>0.33282236801765896</v>
      </c>
      <c r="L14" s="761"/>
      <c r="M14" s="761"/>
      <c r="N14" s="761"/>
      <c r="O14" s="761"/>
      <c r="P14" s="761"/>
      <c r="Q14" s="761"/>
    </row>
    <row r="15" spans="1:17" x14ac:dyDescent="0.2">
      <c r="A15" s="776">
        <f t="shared" si="0"/>
        <v>7</v>
      </c>
      <c r="B15" s="777" t="s">
        <v>861</v>
      </c>
      <c r="C15" s="1517">
        <f>'[1]pü.mérleg Önkorm.'!C15</f>
        <v>0</v>
      </c>
      <c r="D15" s="778">
        <v>0</v>
      </c>
      <c r="E15" s="1463"/>
      <c r="F15" s="188"/>
      <c r="G15" s="1517"/>
      <c r="I15" s="1570"/>
      <c r="L15" s="761"/>
      <c r="M15" s="761"/>
      <c r="N15" s="761"/>
      <c r="O15" s="761"/>
      <c r="P15" s="761"/>
      <c r="Q15" s="761"/>
    </row>
    <row r="16" spans="1:17" x14ac:dyDescent="0.2">
      <c r="A16" s="776">
        <f t="shared" si="0"/>
        <v>8</v>
      </c>
      <c r="B16" s="782" t="s">
        <v>2746</v>
      </c>
      <c r="C16" s="1517">
        <f>'[1]pü.mérleg Önkorm.'!C16+'[1]pü.mérleg Hivatal'!D16+'[1]püm. GAMESZ. '!C16+[1]püm.Brunszvik!C16+'[1]püm Festetics'!C16+'[1]püm-TASZII.'!C16</f>
        <v>113752</v>
      </c>
      <c r="D16" s="778">
        <f>'felhalm. mérleg'!D13</f>
        <v>110162</v>
      </c>
      <c r="E16" s="1463">
        <f t="shared" si="1"/>
        <v>0.96844011533863139</v>
      </c>
      <c r="F16" s="188" t="s">
        <v>202</v>
      </c>
      <c r="G16" s="1518"/>
      <c r="I16" s="1570"/>
      <c r="L16" s="761"/>
      <c r="M16" s="761"/>
      <c r="N16" s="761"/>
      <c r="O16" s="761"/>
      <c r="P16" s="761"/>
      <c r="Q16" s="761"/>
    </row>
    <row r="17" spans="1:17" x14ac:dyDescent="0.2">
      <c r="A17" s="776">
        <f t="shared" si="0"/>
        <v>9</v>
      </c>
      <c r="B17" s="777" t="s">
        <v>176</v>
      </c>
      <c r="C17" s="1517">
        <f>'[1]közhatalmi bevételek'!D31</f>
        <v>1015566</v>
      </c>
      <c r="D17" s="778">
        <f>'működ. mérleg '!D14</f>
        <v>1154863</v>
      </c>
      <c r="E17" s="1463">
        <f t="shared" si="1"/>
        <v>1.1371619372842336</v>
      </c>
      <c r="F17" s="188" t="s">
        <v>203</v>
      </c>
      <c r="G17" s="1517">
        <f>'[1]pü.mérleg Önkorm.'!E17+'[1]pü.mérleg Hivatal'!F18</f>
        <v>52404</v>
      </c>
      <c r="H17" s="763">
        <f>'működ. mérleg '!H16</f>
        <v>49558</v>
      </c>
      <c r="I17" s="1570">
        <f t="shared" ref="I17:I22" si="2">H17/G17</f>
        <v>0.945691168613083</v>
      </c>
      <c r="L17" s="761"/>
      <c r="M17" s="761"/>
      <c r="N17" s="761"/>
      <c r="O17" s="761"/>
      <c r="P17" s="761"/>
      <c r="Q17" s="761"/>
    </row>
    <row r="18" spans="1:17" x14ac:dyDescent="0.2">
      <c r="A18" s="776">
        <f t="shared" si="0"/>
        <v>10</v>
      </c>
      <c r="B18" s="783" t="s">
        <v>39</v>
      </c>
      <c r="C18" s="1518"/>
      <c r="D18" s="784"/>
      <c r="E18" s="1463"/>
      <c r="F18" s="188" t="s">
        <v>204</v>
      </c>
      <c r="G18" s="1517">
        <f>'[1]pü.mérleg Önkorm.'!E18+'[1]pü.mérleg Hivatal'!F19+'[1]püm-TASZII.'!E19</f>
        <v>131534</v>
      </c>
      <c r="H18" s="763">
        <f>'működ. mérleg '!H17</f>
        <v>128542</v>
      </c>
      <c r="I18" s="1570">
        <f t="shared" si="2"/>
        <v>0.97725302963492333</v>
      </c>
      <c r="L18" s="761"/>
      <c r="M18" s="761"/>
      <c r="N18" s="761"/>
      <c r="O18" s="761"/>
      <c r="P18" s="761"/>
      <c r="Q18" s="761"/>
    </row>
    <row r="19" spans="1:17" x14ac:dyDescent="0.2">
      <c r="A19" s="776">
        <f t="shared" si="0"/>
        <v>11</v>
      </c>
      <c r="B19" s="783"/>
      <c r="C19" s="1518"/>
      <c r="D19" s="784"/>
      <c r="E19" s="1463"/>
      <c r="F19" s="188" t="s">
        <v>205</v>
      </c>
      <c r="G19" s="1517">
        <f>'[1]pü.mérleg Önkorm.'!E19+'[1]pü.mérleg Hivatal'!F20+'[1]püm. GAMESZ. '!E20+[1]püm.Brunszvik!E20+'[1]püm Festetics'!E20+'[1]püm-TASZII.'!E20</f>
        <v>117247</v>
      </c>
      <c r="H19" s="763">
        <f>'működ. mérleg '!H18</f>
        <v>117247</v>
      </c>
      <c r="I19" s="1570">
        <f t="shared" si="2"/>
        <v>1</v>
      </c>
      <c r="L19" s="761"/>
      <c r="M19" s="761"/>
      <c r="N19" s="761"/>
      <c r="O19" s="761"/>
      <c r="P19" s="761"/>
      <c r="Q19" s="761"/>
    </row>
    <row r="20" spans="1:17" x14ac:dyDescent="0.2">
      <c r="A20" s="776">
        <f t="shared" si="0"/>
        <v>12</v>
      </c>
      <c r="B20" s="777" t="s">
        <v>177</v>
      </c>
      <c r="C20" s="1517">
        <f>'[1]pü.mérleg Önkorm.'!C20+'[1]pü.mérleg Hivatal'!D20+'[1]püm. GAMESZ. '!C20+[1]püm.Brunszvik!C20+'[1]püm Festetics'!C20+'[1]püm-TASZII.'!C20</f>
        <v>476464</v>
      </c>
      <c r="D20" s="778">
        <f>'működ. mérleg '!D16</f>
        <v>487515</v>
      </c>
      <c r="E20" s="1463">
        <f t="shared" si="1"/>
        <v>1.0231937774942073</v>
      </c>
      <c r="F20" s="188" t="s">
        <v>206</v>
      </c>
      <c r="G20" s="1518">
        <f>'[1]pü.mérleg Önkorm.'!E20</f>
        <v>16278</v>
      </c>
      <c r="H20" s="763"/>
      <c r="I20" s="1570">
        <f t="shared" si="2"/>
        <v>0</v>
      </c>
      <c r="L20" s="761"/>
      <c r="M20" s="761"/>
      <c r="N20" s="761"/>
      <c r="O20" s="761"/>
      <c r="P20" s="761"/>
      <c r="Q20" s="761"/>
    </row>
    <row r="21" spans="1:17" x14ac:dyDescent="0.2">
      <c r="A21" s="776">
        <f t="shared" si="0"/>
        <v>13</v>
      </c>
      <c r="C21" s="1518"/>
      <c r="D21" s="784"/>
      <c r="E21" s="1463"/>
      <c r="F21" s="188" t="s">
        <v>207</v>
      </c>
      <c r="G21" s="1518">
        <f>'[1]pü.mérleg Önkorm.'!E21</f>
        <v>20455</v>
      </c>
      <c r="H21" s="763"/>
      <c r="I21" s="1570">
        <f t="shared" si="2"/>
        <v>0</v>
      </c>
      <c r="L21" s="761"/>
      <c r="M21" s="761"/>
      <c r="N21" s="761"/>
      <c r="O21" s="761"/>
      <c r="P21" s="761"/>
      <c r="Q21" s="761"/>
    </row>
    <row r="22" spans="1:17" s="789" customFormat="1" x14ac:dyDescent="0.2">
      <c r="A22" s="776">
        <f t="shared" si="0"/>
        <v>14</v>
      </c>
      <c r="B22" s="777" t="s">
        <v>179</v>
      </c>
      <c r="C22" s="1518"/>
      <c r="D22" s="784"/>
      <c r="E22" s="1463"/>
      <c r="F22" s="188" t="s">
        <v>2968</v>
      </c>
      <c r="G22" s="1518">
        <f>'[1]pü.mérleg Önkorm.'!E22</f>
        <v>5000</v>
      </c>
      <c r="H22" s="763">
        <f>'működ. mérleg '!H21</f>
        <v>5000</v>
      </c>
      <c r="I22" s="1570">
        <f t="shared" si="2"/>
        <v>1</v>
      </c>
      <c r="J22" s="788"/>
      <c r="K22" s="788"/>
    </row>
    <row r="23" spans="1:17" s="789" customFormat="1" x14ac:dyDescent="0.2">
      <c r="A23" s="776">
        <f t="shared" si="0"/>
        <v>15</v>
      </c>
      <c r="B23" s="777" t="s">
        <v>178</v>
      </c>
      <c r="C23" s="1518">
        <v>0</v>
      </c>
      <c r="D23" s="784">
        <f>'felhalm. mérleg'!D15</f>
        <v>0</v>
      </c>
      <c r="E23" s="1463"/>
      <c r="F23" s="778"/>
      <c r="G23" s="1517"/>
      <c r="H23" s="788"/>
      <c r="I23" s="1570"/>
      <c r="J23" s="788"/>
      <c r="K23" s="788"/>
    </row>
    <row r="24" spans="1:17" x14ac:dyDescent="0.2">
      <c r="A24" s="776">
        <f t="shared" si="0"/>
        <v>16</v>
      </c>
      <c r="B24" s="777" t="s">
        <v>181</v>
      </c>
      <c r="C24" s="1518">
        <f>'[1]pü.mérleg Önkorm.'!C24</f>
        <v>39069</v>
      </c>
      <c r="D24" s="784">
        <f>'felhalm. mérleg'!D16</f>
        <v>39069</v>
      </c>
      <c r="E24" s="1463">
        <f t="shared" si="1"/>
        <v>1</v>
      </c>
      <c r="F24" s="797" t="s">
        <v>65</v>
      </c>
      <c r="G24" s="1519">
        <f>SUM(G10:G22)</f>
        <v>2907588</v>
      </c>
      <c r="H24" s="791">
        <f>SUM(H10:H22)</f>
        <v>2403242</v>
      </c>
      <c r="I24" s="1570">
        <f>H24/G24</f>
        <v>0.82654144947633568</v>
      </c>
      <c r="L24" s="761"/>
      <c r="M24" s="761"/>
      <c r="N24" s="761"/>
      <c r="O24" s="761"/>
      <c r="P24" s="761"/>
      <c r="Q24" s="761"/>
    </row>
    <row r="25" spans="1:17" x14ac:dyDescent="0.2">
      <c r="A25" s="776">
        <f t="shared" si="0"/>
        <v>17</v>
      </c>
      <c r="B25" s="777" t="s">
        <v>182</v>
      </c>
      <c r="C25" s="1518">
        <v>0</v>
      </c>
      <c r="D25" s="784">
        <f>'felhalm. mérleg'!D17</f>
        <v>48</v>
      </c>
      <c r="E25" s="1463"/>
      <c r="F25" s="778"/>
      <c r="G25" s="1517"/>
      <c r="I25" s="1570"/>
      <c r="L25" s="761"/>
      <c r="M25" s="761"/>
      <c r="N25" s="761"/>
      <c r="O25" s="761"/>
      <c r="P25" s="761"/>
      <c r="Q25" s="761"/>
    </row>
    <row r="26" spans="1:17" x14ac:dyDescent="0.2">
      <c r="A26" s="776">
        <f t="shared" si="0"/>
        <v>18</v>
      </c>
      <c r="B26" s="777" t="s">
        <v>183</v>
      </c>
      <c r="C26" s="1518">
        <v>0</v>
      </c>
      <c r="D26" s="784">
        <f>'felhalm. mérleg'!D18</f>
        <v>0</v>
      </c>
      <c r="E26" s="1463"/>
      <c r="F26" s="336" t="s">
        <v>208</v>
      </c>
      <c r="G26" s="1517"/>
      <c r="I26" s="1570"/>
      <c r="L26" s="761"/>
      <c r="M26" s="761"/>
      <c r="N26" s="761"/>
      <c r="O26" s="761"/>
      <c r="P26" s="761"/>
      <c r="Q26" s="761"/>
    </row>
    <row r="27" spans="1:17" x14ac:dyDescent="0.2">
      <c r="A27" s="776">
        <f t="shared" si="0"/>
        <v>19</v>
      </c>
      <c r="B27" s="777" t="s">
        <v>184</v>
      </c>
      <c r="C27" s="1517">
        <v>0</v>
      </c>
      <c r="D27" s="784">
        <f>'felhalm. mérleg'!D19</f>
        <v>0</v>
      </c>
      <c r="E27" s="1463"/>
      <c r="F27" s="188" t="s">
        <v>209</v>
      </c>
      <c r="G27" s="1517">
        <f>'[1]pü.mérleg Önkorm.'!E27+'[1]pü.mérleg Hivatal'!F27+'[1]püm. GAMESZ. '!E27+[1]püm.Brunszvik!E27+'[1]püm Festetics'!E27+'[1]püm-TASZII.'!E27</f>
        <v>2128181</v>
      </c>
      <c r="H27" s="763">
        <f>'felhalm. mérleg'!H14</f>
        <v>845397</v>
      </c>
      <c r="I27" s="1570">
        <f>H27/G27</f>
        <v>0.39723923857980126</v>
      </c>
      <c r="L27" s="761"/>
      <c r="M27" s="761"/>
      <c r="N27" s="761"/>
      <c r="O27" s="761"/>
      <c r="P27" s="761"/>
      <c r="Q27" s="761"/>
    </row>
    <row r="28" spans="1:17" x14ac:dyDescent="0.2">
      <c r="A28" s="776">
        <f t="shared" si="0"/>
        <v>20</v>
      </c>
      <c r="B28" s="777"/>
      <c r="C28" s="1517"/>
      <c r="D28" s="778"/>
      <c r="E28" s="1463"/>
      <c r="F28" s="188" t="s">
        <v>210</v>
      </c>
      <c r="G28" s="1517">
        <f>'[1]pü.mérleg Önkorm.'!E28+'[1]pü.mérleg Hivatal'!F28+'[1]püm. GAMESZ. '!E28+[1]püm.Brunszvik!E28+'[1]püm Festetics'!E28+'[1]püm-TASZII.'!E28</f>
        <v>45530</v>
      </c>
      <c r="H28" s="763">
        <f>'felhalm. mérleg'!H15</f>
        <v>38280</v>
      </c>
      <c r="I28" s="1570">
        <f>H28/G28</f>
        <v>0.84076433121019112</v>
      </c>
      <c r="L28" s="761"/>
      <c r="M28" s="761"/>
      <c r="N28" s="761"/>
      <c r="O28" s="761"/>
      <c r="P28" s="761"/>
      <c r="Q28" s="761"/>
    </row>
    <row r="29" spans="1:17" x14ac:dyDescent="0.2">
      <c r="A29" s="776">
        <f t="shared" si="0"/>
        <v>21</v>
      </c>
      <c r="B29" s="777" t="s">
        <v>185</v>
      </c>
      <c r="C29" s="1517">
        <f>'[1]tám, végl. pe.átv  '!C39+'[1]tám, végl. pe.átv  '!C61</f>
        <v>23932</v>
      </c>
      <c r="D29" s="778">
        <f>'működ. mérleg '!D19</f>
        <v>24175</v>
      </c>
      <c r="E29" s="1463">
        <f t="shared" si="1"/>
        <v>1.0101537690122013</v>
      </c>
      <c r="F29" s="188" t="s">
        <v>211</v>
      </c>
      <c r="G29" s="1517"/>
      <c r="H29" s="763"/>
      <c r="I29" s="1570"/>
      <c r="L29" s="761"/>
      <c r="M29" s="761"/>
      <c r="N29" s="761"/>
      <c r="O29" s="761"/>
      <c r="P29" s="761"/>
      <c r="Q29" s="761"/>
    </row>
    <row r="30" spans="1:17" s="789" customFormat="1" x14ac:dyDescent="0.2">
      <c r="A30" s="776">
        <f t="shared" si="0"/>
        <v>22</v>
      </c>
      <c r="B30" s="777" t="s">
        <v>186</v>
      </c>
      <c r="C30" s="1517">
        <f>'[1]felh. bev.  '!D27+'[1]felh. bev.  '!D31</f>
        <v>17909</v>
      </c>
      <c r="D30" s="778">
        <f>'felhalm. mérleg'!D22</f>
        <v>17754</v>
      </c>
      <c r="E30" s="1463">
        <f t="shared" si="1"/>
        <v>0.99134513373164335</v>
      </c>
      <c r="F30" s="1545" t="s">
        <v>212</v>
      </c>
      <c r="G30" s="1517">
        <f>'[1]pü.mérleg Önkorm.'!E30+'[1]pü.mérleg Hivatal'!F30+'[1]püm. GAMESZ. '!E30+[1]püm.Brunszvik!E30+'[1]püm Festetics'!E30+'[1]püm-TASZII.'!E30</f>
        <v>14465</v>
      </c>
      <c r="H30" s="763">
        <f>'felhalm. mérleg'!H17</f>
        <v>14462</v>
      </c>
      <c r="I30" s="1570">
        <f t="shared" ref="I30:I35" si="3">H30/G30</f>
        <v>0.99979260283442795</v>
      </c>
      <c r="J30" s="788"/>
      <c r="K30" s="788"/>
    </row>
    <row r="31" spans="1:17" s="789" customFormat="1" x14ac:dyDescent="0.2">
      <c r="A31" s="776">
        <f t="shared" si="0"/>
        <v>23</v>
      </c>
      <c r="B31" s="777"/>
      <c r="C31" s="1529"/>
      <c r="D31" s="188"/>
      <c r="E31" s="1463"/>
      <c r="F31" s="1545" t="s">
        <v>869</v>
      </c>
      <c r="G31" s="1517">
        <f>'[1]pü.mérleg Önkorm.'!E31</f>
        <v>3000</v>
      </c>
      <c r="H31" s="763">
        <f>'felhalm. mérleg'!H18</f>
        <v>1000</v>
      </c>
      <c r="I31" s="1570">
        <f t="shared" si="3"/>
        <v>0.33333333333333331</v>
      </c>
      <c r="J31" s="788"/>
      <c r="K31" s="788"/>
    </row>
    <row r="32" spans="1:17" x14ac:dyDescent="0.2">
      <c r="A32" s="776">
        <f t="shared" si="0"/>
        <v>24</v>
      </c>
      <c r="C32" s="1529"/>
      <c r="D32" s="188"/>
      <c r="E32" s="1463"/>
      <c r="F32" s="1545" t="s">
        <v>262</v>
      </c>
      <c r="G32" s="1517">
        <f>'[1]pü.mérleg Önkorm.'!E32+'[1]pü.mérleg Hivatal'!F31+'[1]püm. GAMESZ. '!E31+[1]püm.Brunszvik!E31+'[1]püm Festetics'!E31+'[1]püm-TASZII.'!E31</f>
        <v>2927</v>
      </c>
      <c r="H32" s="763">
        <f>'felhalm. mérleg'!H19</f>
        <v>2927</v>
      </c>
      <c r="I32" s="1570">
        <f t="shared" si="3"/>
        <v>1</v>
      </c>
      <c r="L32" s="761"/>
      <c r="M32" s="761"/>
      <c r="N32" s="761"/>
      <c r="O32" s="761"/>
      <c r="P32" s="761"/>
      <c r="Q32" s="761"/>
    </row>
    <row r="33" spans="1:17" s="796" customFormat="1" x14ac:dyDescent="0.2">
      <c r="A33" s="776">
        <f t="shared" si="0"/>
        <v>25</v>
      </c>
      <c r="B33" s="793" t="s">
        <v>51</v>
      </c>
      <c r="C33" s="1530">
        <f>C12+C20+C11+C17+C13+C29</f>
        <v>2261568</v>
      </c>
      <c r="D33" s="794">
        <f>D12+D20+D11+D17+D13+D29</f>
        <v>2404765</v>
      </c>
      <c r="E33" s="1463">
        <f t="shared" si="1"/>
        <v>1.0633175743554915</v>
      </c>
      <c r="F33" s="188" t="s">
        <v>263</v>
      </c>
      <c r="G33" s="1517">
        <f>[1]tartalék!C16</f>
        <v>6817</v>
      </c>
      <c r="H33" s="763">
        <f>'felhalm. mérleg'!H20</f>
        <v>0</v>
      </c>
      <c r="I33" s="1570">
        <f t="shared" si="3"/>
        <v>0</v>
      </c>
      <c r="J33" s="795"/>
      <c r="K33" s="795"/>
    </row>
    <row r="34" spans="1:17" x14ac:dyDescent="0.2">
      <c r="A34" s="776">
        <f t="shared" si="0"/>
        <v>26</v>
      </c>
      <c r="B34" s="783" t="s">
        <v>66</v>
      </c>
      <c r="C34" s="1519">
        <f>C15+C16+C23+C24+C25+C26+C27+C30</f>
        <v>170730</v>
      </c>
      <c r="D34" s="797">
        <f>D15+D16+D23+D24+D25+D26+D27+D30</f>
        <v>167033</v>
      </c>
      <c r="E34" s="1463">
        <f t="shared" si="1"/>
        <v>0.97834592631640604</v>
      </c>
      <c r="F34" s="1567" t="s">
        <v>67</v>
      </c>
      <c r="G34" s="1519">
        <f>SUM(G27:G33)</f>
        <v>2200920</v>
      </c>
      <c r="H34" s="791">
        <f>SUM(H27:H33)</f>
        <v>902066</v>
      </c>
      <c r="I34" s="1570">
        <f t="shared" si="3"/>
        <v>0.40985860458353779</v>
      </c>
      <c r="L34" s="761"/>
      <c r="M34" s="761"/>
      <c r="N34" s="761"/>
      <c r="O34" s="761"/>
      <c r="P34" s="761"/>
      <c r="Q34" s="761"/>
    </row>
    <row r="35" spans="1:17" x14ac:dyDescent="0.2">
      <c r="A35" s="776">
        <f t="shared" si="0"/>
        <v>27</v>
      </c>
      <c r="B35" s="795" t="s">
        <v>50</v>
      </c>
      <c r="C35" s="1521">
        <f>SUM(C33:C34)</f>
        <v>2432298</v>
      </c>
      <c r="D35" s="799">
        <f>SUM(D33:D34)</f>
        <v>2571798</v>
      </c>
      <c r="E35" s="1463">
        <f t="shared" si="1"/>
        <v>1.057353169718513</v>
      </c>
      <c r="F35" s="799" t="s">
        <v>68</v>
      </c>
      <c r="G35" s="1521">
        <f>G24+G34</f>
        <v>5108508</v>
      </c>
      <c r="H35" s="801">
        <f t="shared" ref="H35" si="4">H24+H34</f>
        <v>3305308</v>
      </c>
      <c r="I35" s="1570">
        <f t="shared" si="3"/>
        <v>0.647020225866339</v>
      </c>
      <c r="L35" s="761"/>
      <c r="M35" s="761"/>
      <c r="N35" s="761"/>
      <c r="O35" s="761"/>
      <c r="P35" s="761"/>
      <c r="Q35" s="761"/>
    </row>
    <row r="36" spans="1:17" ht="12" thickBot="1" x14ac:dyDescent="0.25">
      <c r="A36" s="776">
        <f t="shared" si="0"/>
        <v>28</v>
      </c>
      <c r="C36" s="1529"/>
      <c r="D36" s="188"/>
      <c r="E36" s="1463"/>
      <c r="F36" s="778"/>
      <c r="G36" s="1517"/>
      <c r="I36" s="1570"/>
      <c r="L36" s="761"/>
      <c r="M36" s="761"/>
      <c r="N36" s="761"/>
      <c r="O36" s="761"/>
      <c r="P36" s="761"/>
      <c r="Q36" s="761"/>
    </row>
    <row r="37" spans="1:17" ht="12" thickBot="1" x14ac:dyDescent="0.25">
      <c r="A37" s="815">
        <f t="shared" si="0"/>
        <v>29</v>
      </c>
      <c r="B37" s="912" t="s">
        <v>23</v>
      </c>
      <c r="C37" s="1565">
        <f>C35-G35</f>
        <v>-2676210</v>
      </c>
      <c r="D37" s="1565">
        <f>D35-H35</f>
        <v>-733510</v>
      </c>
      <c r="E37" s="1572"/>
      <c r="F37" s="797"/>
      <c r="G37" s="1519"/>
      <c r="I37" s="1570"/>
      <c r="L37" s="761"/>
      <c r="M37" s="761"/>
      <c r="N37" s="761"/>
      <c r="O37" s="761"/>
      <c r="P37" s="761"/>
      <c r="Q37" s="761"/>
    </row>
    <row r="38" spans="1:17" s="796" customFormat="1" x14ac:dyDescent="0.2">
      <c r="A38" s="776">
        <f t="shared" si="0"/>
        <v>30</v>
      </c>
      <c r="B38" s="760"/>
      <c r="C38" s="1529"/>
      <c r="D38" s="188"/>
      <c r="E38" s="1463"/>
      <c r="F38" s="778"/>
      <c r="G38" s="1517"/>
      <c r="H38" s="795"/>
      <c r="I38" s="1570"/>
      <c r="J38" s="795"/>
      <c r="K38" s="795"/>
    </row>
    <row r="39" spans="1:17" s="796" customFormat="1" x14ac:dyDescent="0.2">
      <c r="A39" s="776">
        <f t="shared" si="0"/>
        <v>31</v>
      </c>
      <c r="B39" s="803" t="s">
        <v>187</v>
      </c>
      <c r="C39" s="1531"/>
      <c r="D39" s="336"/>
      <c r="E39" s="1463"/>
      <c r="F39" s="336" t="s">
        <v>213</v>
      </c>
      <c r="G39" s="1521"/>
      <c r="H39" s="795"/>
      <c r="I39" s="1570"/>
      <c r="J39" s="795"/>
      <c r="K39" s="795"/>
    </row>
    <row r="40" spans="1:17" s="796" customFormat="1" x14ac:dyDescent="0.2">
      <c r="A40" s="776">
        <f t="shared" si="0"/>
        <v>32</v>
      </c>
      <c r="B40" s="804" t="s">
        <v>188</v>
      </c>
      <c r="C40" s="1531"/>
      <c r="D40" s="336"/>
      <c r="E40" s="1463"/>
      <c r="F40" s="812" t="s">
        <v>214</v>
      </c>
      <c r="G40" s="1461"/>
      <c r="H40" s="795"/>
      <c r="I40" s="1570"/>
      <c r="J40" s="795"/>
      <c r="K40" s="795"/>
    </row>
    <row r="41" spans="1:17" s="796" customFormat="1" x14ac:dyDescent="0.2">
      <c r="A41" s="807">
        <f t="shared" si="0"/>
        <v>33</v>
      </c>
      <c r="B41" s="808" t="s">
        <v>2747</v>
      </c>
      <c r="C41" s="1566">
        <f>'[1]pü.mérleg Önkorm.'!C41</f>
        <v>0</v>
      </c>
      <c r="D41" s="809"/>
      <c r="E41" s="1463"/>
      <c r="F41" s="761" t="s">
        <v>2748</v>
      </c>
      <c r="G41" s="1517">
        <f>'[1]pü.mérleg Önkorm.'!E41</f>
        <v>157440</v>
      </c>
      <c r="H41" s="1849">
        <f>'működ. mérleg '!H30</f>
        <v>149724</v>
      </c>
      <c r="I41" s="1570">
        <f>H41/G41</f>
        <v>0.95099085365853664</v>
      </c>
      <c r="J41" s="795"/>
      <c r="K41" s="795"/>
    </row>
    <row r="42" spans="1:17" x14ac:dyDescent="0.2">
      <c r="A42" s="776">
        <f t="shared" si="0"/>
        <v>34</v>
      </c>
      <c r="B42" s="786" t="s">
        <v>189</v>
      </c>
      <c r="C42" s="1533"/>
      <c r="D42" s="812"/>
      <c r="E42" s="1463"/>
      <c r="F42" s="188" t="s">
        <v>215</v>
      </c>
      <c r="G42" s="1521"/>
      <c r="I42" s="1570"/>
      <c r="L42" s="761"/>
      <c r="M42" s="761"/>
      <c r="N42" s="761"/>
      <c r="O42" s="761"/>
      <c r="P42" s="761"/>
      <c r="Q42" s="761"/>
    </row>
    <row r="43" spans="1:17" x14ac:dyDescent="0.2">
      <c r="A43" s="776">
        <f t="shared" si="0"/>
        <v>35</v>
      </c>
      <c r="B43" s="786" t="s">
        <v>190</v>
      </c>
      <c r="C43" s="1529"/>
      <c r="D43" s="188"/>
      <c r="E43" s="1463"/>
      <c r="F43" s="188" t="s">
        <v>216</v>
      </c>
      <c r="G43" s="1521"/>
      <c r="I43" s="1570"/>
      <c r="L43" s="761"/>
      <c r="M43" s="761"/>
      <c r="N43" s="761"/>
      <c r="O43" s="761"/>
      <c r="P43" s="761"/>
      <c r="Q43" s="761"/>
    </row>
    <row r="44" spans="1:17" ht="21" x14ac:dyDescent="0.2">
      <c r="A44" s="776">
        <f t="shared" si="0"/>
        <v>36</v>
      </c>
      <c r="B44" s="812" t="s">
        <v>783</v>
      </c>
      <c r="C44" s="1517">
        <f>'[1]pü.mérleg Önkorm.'!C44+'[1]pü.mérleg Hivatal'!D43+'[1]püm. GAMESZ. '!C43+[1]püm.Brunszvik!C43+'[1]püm Festetics'!C43+'[1]püm-TASZII.'!C43</f>
        <v>690995</v>
      </c>
      <c r="D44" s="778">
        <f>'működ. mérleg '!D34</f>
        <v>690995</v>
      </c>
      <c r="E44" s="1463">
        <f t="shared" si="1"/>
        <v>1</v>
      </c>
      <c r="F44" s="188" t="s">
        <v>217</v>
      </c>
      <c r="G44" s="1521"/>
      <c r="I44" s="1570"/>
      <c r="L44" s="761"/>
      <c r="M44" s="761"/>
      <c r="N44" s="761"/>
      <c r="O44" s="761"/>
      <c r="P44" s="761"/>
      <c r="Q44" s="761"/>
    </row>
    <row r="45" spans="1:17" ht="21" x14ac:dyDescent="0.2">
      <c r="A45" s="776">
        <f t="shared" si="0"/>
        <v>37</v>
      </c>
      <c r="B45" s="812" t="s">
        <v>2749</v>
      </c>
      <c r="C45" s="1517">
        <f>'[1]pü.mérleg Önkorm.'!C45+'[1]pü.mérleg Hivatal'!D44+'[1]püm. GAMESZ. '!C44+[1]püm.Brunszvik!C44+'[1]püm Festetics'!C44+'[1]püm-TASZII.'!C44</f>
        <v>2140105</v>
      </c>
      <c r="D45" s="778">
        <f>'működ. mérleg '!D35+'felhalm. mérleg'!D37</f>
        <v>2140105</v>
      </c>
      <c r="E45" s="1463">
        <f t="shared" si="1"/>
        <v>1</v>
      </c>
      <c r="F45" s="188"/>
      <c r="G45" s="1521"/>
      <c r="I45" s="1570"/>
      <c r="L45" s="761"/>
      <c r="M45" s="761"/>
      <c r="N45" s="761"/>
      <c r="O45" s="761"/>
      <c r="P45" s="761"/>
      <c r="Q45" s="761"/>
    </row>
    <row r="46" spans="1:17" x14ac:dyDescent="0.2">
      <c r="A46" s="776">
        <f t="shared" si="0"/>
        <v>38</v>
      </c>
      <c r="B46" s="813" t="s">
        <v>2496</v>
      </c>
      <c r="C46" s="1529">
        <f>'[1]püm Festetics'!C44</f>
        <v>0</v>
      </c>
      <c r="D46" s="188"/>
      <c r="E46" s="1463"/>
      <c r="F46" s="188"/>
      <c r="G46" s="1521"/>
      <c r="I46" s="1570"/>
      <c r="L46" s="761"/>
      <c r="M46" s="761"/>
      <c r="N46" s="761"/>
      <c r="O46" s="761"/>
      <c r="P46" s="761"/>
      <c r="Q46" s="761"/>
    </row>
    <row r="47" spans="1:17" x14ac:dyDescent="0.2">
      <c r="A47" s="776">
        <f t="shared" si="0"/>
        <v>39</v>
      </c>
      <c r="B47" s="786" t="s">
        <v>192</v>
      </c>
      <c r="C47" s="1529">
        <f>'[1]pü.mérleg Önkorm.'!C47</f>
        <v>72499</v>
      </c>
      <c r="D47" s="188">
        <f>'működ. mérleg '!D38</f>
        <v>72499</v>
      </c>
      <c r="E47" s="1463">
        <f t="shared" si="1"/>
        <v>1</v>
      </c>
      <c r="F47" s="188" t="s">
        <v>218</v>
      </c>
      <c r="G47" s="1517"/>
      <c r="I47" s="1570"/>
      <c r="L47" s="761"/>
      <c r="M47" s="761"/>
      <c r="N47" s="761"/>
      <c r="O47" s="761"/>
      <c r="P47" s="761"/>
      <c r="Q47" s="761"/>
    </row>
    <row r="48" spans="1:17" x14ac:dyDescent="0.2">
      <c r="A48" s="776">
        <f t="shared" si="0"/>
        <v>40</v>
      </c>
      <c r="B48" s="786" t="s">
        <v>193</v>
      </c>
      <c r="C48" s="1531"/>
      <c r="D48" s="336"/>
      <c r="E48" s="1463"/>
      <c r="F48" s="1545" t="s">
        <v>219</v>
      </c>
      <c r="G48" s="1517">
        <f>'[1]pü.mérleg Önkorm.'!E48</f>
        <v>69949</v>
      </c>
      <c r="H48" s="763">
        <f>'működ. mérleg '!H38</f>
        <v>69948</v>
      </c>
      <c r="I48" s="1570">
        <f>H48/G48</f>
        <v>0.99998570386996244</v>
      </c>
      <c r="L48" s="761"/>
      <c r="M48" s="761"/>
      <c r="N48" s="761"/>
      <c r="O48" s="761"/>
      <c r="P48" s="761"/>
      <c r="Q48" s="761"/>
    </row>
    <row r="49" spans="1:17" x14ac:dyDescent="0.2">
      <c r="A49" s="776">
        <f t="shared" si="0"/>
        <v>41</v>
      </c>
      <c r="B49" s="786" t="s">
        <v>194</v>
      </c>
      <c r="C49" s="1529"/>
      <c r="D49" s="188"/>
      <c r="E49" s="1463"/>
      <c r="F49" s="188" t="s">
        <v>220</v>
      </c>
      <c r="G49" s="1517"/>
      <c r="I49" s="1570"/>
      <c r="L49" s="761"/>
      <c r="M49" s="761"/>
      <c r="N49" s="761"/>
      <c r="O49" s="761"/>
      <c r="P49" s="761"/>
      <c r="Q49" s="761"/>
    </row>
    <row r="50" spans="1:17" x14ac:dyDescent="0.2">
      <c r="A50" s="776">
        <f t="shared" si="0"/>
        <v>42</v>
      </c>
      <c r="B50" s="814" t="s">
        <v>195</v>
      </c>
      <c r="C50" s="1529"/>
      <c r="D50" s="188"/>
      <c r="E50" s="1463"/>
      <c r="F50" s="188" t="s">
        <v>221</v>
      </c>
      <c r="G50" s="1517"/>
      <c r="I50" s="1570"/>
      <c r="L50" s="761"/>
      <c r="M50" s="761"/>
      <c r="N50" s="761"/>
      <c r="O50" s="761"/>
      <c r="P50" s="761"/>
      <c r="Q50" s="761"/>
    </row>
    <row r="51" spans="1:17" x14ac:dyDescent="0.2">
      <c r="A51" s="776">
        <f t="shared" si="0"/>
        <v>43</v>
      </c>
      <c r="B51" s="814" t="s">
        <v>196</v>
      </c>
      <c r="C51" s="1529"/>
      <c r="D51" s="188"/>
      <c r="E51" s="1463"/>
      <c r="F51" s="188" t="s">
        <v>222</v>
      </c>
      <c r="G51" s="1517"/>
      <c r="I51" s="1570"/>
      <c r="L51" s="761"/>
      <c r="M51" s="761"/>
      <c r="N51" s="761"/>
      <c r="O51" s="761"/>
      <c r="P51" s="761"/>
      <c r="Q51" s="761"/>
    </row>
    <row r="52" spans="1:17" x14ac:dyDescent="0.2">
      <c r="A52" s="776">
        <f t="shared" si="0"/>
        <v>44</v>
      </c>
      <c r="B52" s="786" t="s">
        <v>197</v>
      </c>
      <c r="C52" s="1529"/>
      <c r="D52" s="188"/>
      <c r="E52" s="1463"/>
      <c r="F52" s="188" t="s">
        <v>223</v>
      </c>
      <c r="G52" s="1517"/>
      <c r="I52" s="1570"/>
      <c r="L52" s="761"/>
      <c r="M52" s="761"/>
      <c r="N52" s="761"/>
      <c r="O52" s="761"/>
      <c r="P52" s="761"/>
      <c r="Q52" s="761"/>
    </row>
    <row r="53" spans="1:17" x14ac:dyDescent="0.2">
      <c r="A53" s="776">
        <f t="shared" si="0"/>
        <v>45</v>
      </c>
      <c r="B53" s="786"/>
      <c r="C53" s="1529"/>
      <c r="D53" s="188"/>
      <c r="E53" s="1463"/>
      <c r="F53" s="188" t="s">
        <v>224</v>
      </c>
      <c r="G53" s="1517"/>
      <c r="I53" s="1570"/>
      <c r="L53" s="761"/>
      <c r="M53" s="761"/>
      <c r="N53" s="761"/>
      <c r="O53" s="761"/>
      <c r="P53" s="761"/>
      <c r="Q53" s="761"/>
    </row>
    <row r="54" spans="1:17" x14ac:dyDescent="0.2">
      <c r="A54" s="776">
        <f t="shared" si="0"/>
        <v>46</v>
      </c>
      <c r="B54" s="786"/>
      <c r="C54" s="1529"/>
      <c r="D54" s="188"/>
      <c r="E54" s="1463"/>
      <c r="F54" s="188" t="s">
        <v>225</v>
      </c>
      <c r="G54" s="1517"/>
      <c r="I54" s="1570"/>
      <c r="L54" s="761"/>
      <c r="M54" s="761"/>
      <c r="N54" s="761"/>
      <c r="O54" s="761"/>
      <c r="P54" s="761"/>
      <c r="Q54" s="761"/>
    </row>
    <row r="55" spans="1:17" ht="12" thickBot="1" x14ac:dyDescent="0.25">
      <c r="A55" s="776">
        <f t="shared" si="0"/>
        <v>47</v>
      </c>
      <c r="B55" s="795" t="s">
        <v>424</v>
      </c>
      <c r="C55" s="1531">
        <f>SUM(C40:C53)</f>
        <v>2903599</v>
      </c>
      <c r="D55" s="336">
        <f>SUM(D40:D53)</f>
        <v>2903599</v>
      </c>
      <c r="E55" s="1463">
        <f t="shared" si="1"/>
        <v>1</v>
      </c>
      <c r="F55" s="336" t="s">
        <v>417</v>
      </c>
      <c r="G55" s="1574">
        <f>SUM(G40:G54)</f>
        <v>227389</v>
      </c>
      <c r="H55" s="1574">
        <f t="shared" ref="H55" si="5">SUM(H40:H54)</f>
        <v>219672</v>
      </c>
      <c r="I55" s="1570">
        <f>H55/G55</f>
        <v>0.96606256239307975</v>
      </c>
      <c r="L55" s="761"/>
      <c r="M55" s="761"/>
      <c r="N55" s="761"/>
      <c r="O55" s="761"/>
      <c r="P55" s="761"/>
      <c r="Q55" s="761"/>
    </row>
    <row r="56" spans="1:17" ht="12" thickBot="1" x14ac:dyDescent="0.25">
      <c r="A56" s="815">
        <f t="shared" si="0"/>
        <v>48</v>
      </c>
      <c r="B56" s="1273" t="s">
        <v>419</v>
      </c>
      <c r="C56" s="1536">
        <f>C35+C55</f>
        <v>5335897</v>
      </c>
      <c r="D56" s="1565">
        <f>D35+D55</f>
        <v>5475397</v>
      </c>
      <c r="E56" s="1465">
        <f t="shared" si="1"/>
        <v>1.0261436830583499</v>
      </c>
      <c r="F56" s="818" t="s">
        <v>418</v>
      </c>
      <c r="G56" s="1573">
        <f>G35+G55</f>
        <v>5335897</v>
      </c>
      <c r="H56" s="1573">
        <f>H35+H55</f>
        <v>3524980</v>
      </c>
      <c r="I56" s="1571">
        <f>H56/G56</f>
        <v>0.66061620005033828</v>
      </c>
      <c r="L56" s="761"/>
      <c r="M56" s="761"/>
      <c r="N56" s="761"/>
      <c r="O56" s="761"/>
      <c r="P56" s="761"/>
      <c r="Q56" s="761"/>
    </row>
    <row r="57" spans="1:17" x14ac:dyDescent="0.2">
      <c r="B57" s="795"/>
      <c r="C57" s="819"/>
      <c r="D57" s="819"/>
      <c r="E57" s="819"/>
      <c r="F57" s="819"/>
      <c r="G57" s="819"/>
      <c r="O57" s="761"/>
      <c r="P57" s="761"/>
      <c r="Q57" s="761"/>
    </row>
    <row r="58" spans="1:17" s="796" customFormat="1" ht="12.75" x14ac:dyDescent="0.2">
      <c r="A58" s="795"/>
      <c r="B58" s="795"/>
      <c r="C58" s="820">
        <f>C56-G56</f>
        <v>0</v>
      </c>
      <c r="D58" s="820"/>
      <c r="E58" s="820"/>
      <c r="F58" s="819"/>
      <c r="G58" s="819"/>
      <c r="H58" s="795"/>
      <c r="I58" s="795"/>
      <c r="J58" s="795"/>
      <c r="K58" s="795"/>
      <c r="L58" s="795"/>
      <c r="M58" s="795"/>
      <c r="N58" s="795"/>
      <c r="O58" s="795"/>
      <c r="P58" s="795"/>
      <c r="Q58" s="795"/>
    </row>
  </sheetData>
  <sheetProtection selectLockedCells="1" selectUnlockedCells="1"/>
  <mergeCells count="13">
    <mergeCell ref="H6:H7"/>
    <mergeCell ref="I6:I7"/>
    <mergeCell ref="A1:I1"/>
    <mergeCell ref="A3:I3"/>
    <mergeCell ref="A4:I4"/>
    <mergeCell ref="A5:I5"/>
    <mergeCell ref="A6:A8"/>
    <mergeCell ref="B6:B7"/>
    <mergeCell ref="C6:C7"/>
    <mergeCell ref="F6:F7"/>
    <mergeCell ref="G6:G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0" firstPageNumber="0" orientation="landscape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-0.249977111117893"/>
    <pageSetUpPr fitToPage="1"/>
  </sheetPr>
  <dimension ref="A1:C36"/>
  <sheetViews>
    <sheetView topLeftCell="A10" workbookViewId="0">
      <selection activeCell="I20" sqref="I20"/>
    </sheetView>
  </sheetViews>
  <sheetFormatPr defaultColWidth="9.140625" defaultRowHeight="15.75" x14ac:dyDescent="0.25"/>
  <cols>
    <col min="1" max="1" width="6" style="1063" customWidth="1"/>
    <col min="2" max="2" width="52" style="1065" customWidth="1"/>
    <col min="3" max="3" width="20.42578125" style="1065" customWidth="1"/>
    <col min="4" max="16384" width="9.140625" style="1065"/>
  </cols>
  <sheetData>
    <row r="1" spans="1:3" ht="8.25" customHeight="1" x14ac:dyDescent="0.25">
      <c r="B1" s="1064"/>
    </row>
    <row r="2" spans="1:3" ht="32.25" customHeight="1" x14ac:dyDescent="0.25">
      <c r="A2" s="1987" t="s">
        <v>3027</v>
      </c>
      <c r="B2" s="1987"/>
      <c r="C2" s="1987"/>
    </row>
    <row r="3" spans="1:3" x14ac:dyDescent="0.25">
      <c r="B3" s="1066"/>
    </row>
    <row r="4" spans="1:3" ht="15" customHeight="1" x14ac:dyDescent="0.25">
      <c r="A4" s="1988" t="s">
        <v>74</v>
      </c>
      <c r="B4" s="1988"/>
      <c r="C4" s="1988"/>
    </row>
    <row r="5" spans="1:3" ht="15" customHeight="1" x14ac:dyDescent="0.25">
      <c r="A5" s="1989" t="s">
        <v>2787</v>
      </c>
      <c r="B5" s="1989"/>
      <c r="C5" s="1989"/>
    </row>
    <row r="6" spans="1:3" ht="15" customHeight="1" x14ac:dyDescent="0.25">
      <c r="A6" s="1989" t="s">
        <v>489</v>
      </c>
      <c r="B6" s="1989"/>
      <c r="C6" s="1989"/>
    </row>
    <row r="7" spans="1:3" ht="15" customHeight="1" x14ac:dyDescent="0.25">
      <c r="B7" s="1067"/>
    </row>
    <row r="8" spans="1:3" s="1068" customFormat="1" ht="20.100000000000001" customHeight="1" x14ac:dyDescent="0.25">
      <c r="A8" s="1990" t="s">
        <v>293</v>
      </c>
      <c r="B8" s="1991"/>
      <c r="C8" s="1991"/>
    </row>
    <row r="9" spans="1:3" s="1068" customFormat="1" ht="20.100000000000001" customHeight="1" x14ac:dyDescent="0.25">
      <c r="A9" s="1986" t="s">
        <v>73</v>
      </c>
      <c r="B9" s="1069" t="s">
        <v>56</v>
      </c>
      <c r="C9" s="1070" t="s">
        <v>57</v>
      </c>
    </row>
    <row r="10" spans="1:3" ht="46.5" customHeight="1" x14ac:dyDescent="0.25">
      <c r="A10" s="1986"/>
      <c r="B10" s="1985" t="s">
        <v>82</v>
      </c>
      <c r="C10" s="1992" t="s">
        <v>165</v>
      </c>
    </row>
    <row r="11" spans="1:3" ht="20.100000000000001" customHeight="1" x14ac:dyDescent="0.25">
      <c r="A11" s="1986"/>
      <c r="B11" s="1985"/>
      <c r="C11" s="1993"/>
    </row>
    <row r="12" spans="1:3" ht="20.100000000000001" customHeight="1" x14ac:dyDescent="0.25">
      <c r="A12" s="1071"/>
      <c r="B12" s="1072" t="s">
        <v>490</v>
      </c>
      <c r="C12" s="1073"/>
    </row>
    <row r="13" spans="1:3" ht="20.100000000000001" customHeight="1" x14ac:dyDescent="0.25">
      <c r="A13" s="1074"/>
      <c r="B13" s="1075" t="s">
        <v>594</v>
      </c>
      <c r="C13" s="1076"/>
    </row>
    <row r="14" spans="1:3" s="1080" customFormat="1" ht="33.75" customHeight="1" x14ac:dyDescent="0.2">
      <c r="A14" s="1077" t="s">
        <v>455</v>
      </c>
      <c r="B14" s="1078" t="s">
        <v>2788</v>
      </c>
      <c r="C14" s="1079">
        <v>6817</v>
      </c>
    </row>
    <row r="15" spans="1:3" ht="24.6" customHeight="1" thickBot="1" x14ac:dyDescent="0.3">
      <c r="A15" s="1081" t="s">
        <v>463</v>
      </c>
      <c r="B15" s="1082" t="s">
        <v>603</v>
      </c>
      <c r="C15" s="1079">
        <v>0</v>
      </c>
    </row>
    <row r="16" spans="1:3" s="1063" customFormat="1" ht="19.5" customHeight="1" thickBot="1" x14ac:dyDescent="0.3">
      <c r="A16" s="1083" t="s">
        <v>464</v>
      </c>
      <c r="B16" s="1084" t="s">
        <v>48</v>
      </c>
      <c r="C16" s="1085">
        <f t="shared" ref="C16" si="0">SUM(C14:C15)</f>
        <v>6817</v>
      </c>
    </row>
    <row r="17" spans="1:3" s="1063" customFormat="1" ht="20.25" customHeight="1" x14ac:dyDescent="0.25">
      <c r="A17" s="1074"/>
      <c r="B17" s="1086"/>
      <c r="C17" s="1087"/>
    </row>
    <row r="18" spans="1:3" ht="19.5" customHeight="1" x14ac:dyDescent="0.25">
      <c r="A18" s="1074"/>
      <c r="B18" s="1086" t="s">
        <v>595</v>
      </c>
      <c r="C18" s="1088"/>
    </row>
    <row r="19" spans="1:3" ht="30" x14ac:dyDescent="0.25">
      <c r="A19" s="1074" t="s">
        <v>465</v>
      </c>
      <c r="B19" s="1089" t="s">
        <v>3003</v>
      </c>
      <c r="C19" s="1079">
        <v>16000</v>
      </c>
    </row>
    <row r="20" spans="1:3" ht="21" customHeight="1" x14ac:dyDescent="0.25">
      <c r="A20" s="1074" t="s">
        <v>466</v>
      </c>
      <c r="B20" s="1064" t="s">
        <v>491</v>
      </c>
      <c r="C20" s="1090">
        <v>0</v>
      </c>
    </row>
    <row r="21" spans="1:3" ht="21.75" customHeight="1" x14ac:dyDescent="0.25">
      <c r="A21" s="1074" t="s">
        <v>467</v>
      </c>
      <c r="B21" s="1091" t="s">
        <v>492</v>
      </c>
      <c r="C21" s="1079">
        <v>278</v>
      </c>
    </row>
    <row r="22" spans="1:3" ht="27.75" customHeight="1" x14ac:dyDescent="0.25">
      <c r="A22" s="1074" t="s">
        <v>468</v>
      </c>
      <c r="B22" s="1091" t="s">
        <v>2788</v>
      </c>
      <c r="C22" s="1079">
        <v>0</v>
      </c>
    </row>
    <row r="23" spans="1:3" ht="21.75" customHeight="1" thickBot="1" x14ac:dyDescent="0.3">
      <c r="A23" s="1081" t="s">
        <v>469</v>
      </c>
      <c r="B23" s="1092" t="s">
        <v>1045</v>
      </c>
      <c r="C23" s="1093">
        <v>0</v>
      </c>
    </row>
    <row r="24" spans="1:3" s="1063" customFormat="1" ht="21" customHeight="1" thickBot="1" x14ac:dyDescent="0.3">
      <c r="A24" s="1094" t="s">
        <v>470</v>
      </c>
      <c r="B24" s="1084" t="s">
        <v>596</v>
      </c>
      <c r="C24" s="1095">
        <f>SUM(C19:C23)</f>
        <v>16278</v>
      </c>
    </row>
    <row r="25" spans="1:3" s="1063" customFormat="1" ht="22.5" customHeight="1" thickBot="1" x14ac:dyDescent="0.3">
      <c r="A25" s="1094" t="s">
        <v>500</v>
      </c>
      <c r="B25" s="1096" t="s">
        <v>493</v>
      </c>
      <c r="C25" s="1095">
        <f>C16+C24</f>
        <v>23095</v>
      </c>
    </row>
    <row r="26" spans="1:3" ht="20.100000000000001" customHeight="1" x14ac:dyDescent="0.25">
      <c r="A26" s="1074"/>
      <c r="B26" s="1091"/>
      <c r="C26" s="1088"/>
    </row>
    <row r="27" spans="1:3" ht="20.100000000000001" customHeight="1" x14ac:dyDescent="0.25">
      <c r="A27" s="1074"/>
      <c r="B27" s="1097" t="s">
        <v>494</v>
      </c>
      <c r="C27" s="1088"/>
    </row>
    <row r="28" spans="1:3" ht="20.100000000000001" customHeight="1" thickBot="1" x14ac:dyDescent="0.3">
      <c r="A28" s="1081" t="s">
        <v>501</v>
      </c>
      <c r="B28" s="1064" t="s">
        <v>495</v>
      </c>
      <c r="C28" s="1079">
        <v>20455</v>
      </c>
    </row>
    <row r="29" spans="1:3" s="1063" customFormat="1" ht="20.100000000000001" customHeight="1" thickBot="1" x14ac:dyDescent="0.3">
      <c r="A29" s="1094" t="s">
        <v>502</v>
      </c>
      <c r="B29" s="1098" t="s">
        <v>496</v>
      </c>
      <c r="C29" s="1095">
        <f t="shared" ref="C29" si="1">C28</f>
        <v>20455</v>
      </c>
    </row>
    <row r="30" spans="1:3" s="1063" customFormat="1" ht="20.100000000000001" customHeight="1" thickBot="1" x14ac:dyDescent="0.3">
      <c r="A30" s="1083" t="s">
        <v>503</v>
      </c>
      <c r="B30" s="1099" t="s">
        <v>283</v>
      </c>
      <c r="C30" s="1095">
        <f>C25+C29</f>
        <v>43550</v>
      </c>
    </row>
    <row r="31" spans="1:3" s="1063" customFormat="1" ht="20.100000000000001" customHeight="1" x14ac:dyDescent="0.25">
      <c r="A31" s="1065"/>
      <c r="B31" s="1100"/>
    </row>
    <row r="32" spans="1:3" ht="19.5" customHeight="1" x14ac:dyDescent="0.25">
      <c r="B32" s="1101"/>
    </row>
    <row r="33" spans="2:2" ht="15" customHeight="1" x14ac:dyDescent="0.25">
      <c r="B33" s="1064"/>
    </row>
    <row r="34" spans="2:2" x14ac:dyDescent="0.25">
      <c r="B34" s="1064"/>
    </row>
    <row r="35" spans="2:2" x14ac:dyDescent="0.25">
      <c r="B35" s="1064"/>
    </row>
    <row r="36" spans="2:2" x14ac:dyDescent="0.25">
      <c r="B36" s="1064"/>
    </row>
  </sheetData>
  <sheetProtection selectLockedCells="1" selectUnlockedCells="1"/>
  <mergeCells count="8">
    <mergeCell ref="B10:B11"/>
    <mergeCell ref="A9:A11"/>
    <mergeCell ref="A2:C2"/>
    <mergeCell ref="A4:C4"/>
    <mergeCell ref="A5:C5"/>
    <mergeCell ref="A6:C6"/>
    <mergeCell ref="A8:C8"/>
    <mergeCell ref="C10:C11"/>
  </mergeCells>
  <phoneticPr fontId="33" type="noConversion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49" customWidth="1"/>
    <col min="2" max="2" width="33" style="33" customWidth="1"/>
    <col min="3" max="3" width="10.7109375" style="35" customWidth="1"/>
    <col min="4" max="4" width="12.28515625" style="35" customWidth="1"/>
    <col min="5" max="5" width="9.140625" style="35"/>
    <col min="6" max="6" width="11.28515625" style="35" customWidth="1"/>
    <col min="7" max="7" width="11.140625" style="35" customWidth="1"/>
    <col min="8" max="10" width="10" style="35" customWidth="1"/>
    <col min="11" max="11" width="11.28515625" style="35" customWidth="1"/>
    <col min="12" max="12" width="7.28515625" style="90" hidden="1" customWidth="1"/>
    <col min="13" max="13" width="8.5703125" style="90" hidden="1" customWidth="1"/>
    <col min="14" max="14" width="7.5703125" style="90" hidden="1" customWidth="1"/>
    <col min="15" max="15" width="8.28515625" style="90" hidden="1" customWidth="1"/>
    <col min="16" max="16" width="5.7109375" style="90" hidden="1" customWidth="1"/>
    <col min="17" max="17" width="8" style="90" hidden="1" customWidth="1"/>
    <col min="18" max="18" width="6.140625" style="90" hidden="1" customWidth="1"/>
    <col min="19" max="19" width="4.42578125" style="226" customWidth="1"/>
    <col min="20" max="16384" width="9.140625" style="28"/>
  </cols>
  <sheetData>
    <row r="1" spans="1:19" ht="17.25" customHeight="1" x14ac:dyDescent="0.2">
      <c r="B1" s="1999" t="s">
        <v>274</v>
      </c>
      <c r="C1" s="1999"/>
      <c r="D1" s="1999"/>
      <c r="E1" s="1999"/>
      <c r="F1" s="1999"/>
      <c r="G1" s="1999"/>
      <c r="H1" s="1999"/>
      <c r="I1" s="1999"/>
      <c r="J1" s="1999"/>
      <c r="K1" s="2000"/>
      <c r="L1" s="2001"/>
      <c r="M1" s="2001"/>
      <c r="N1" s="2001"/>
      <c r="O1" s="2001"/>
      <c r="P1" s="2001"/>
      <c r="Q1" s="2001"/>
      <c r="R1" s="2001"/>
    </row>
    <row r="2" spans="1:19" ht="13.5" customHeight="1" x14ac:dyDescent="0.2">
      <c r="A2" s="2005" t="s">
        <v>83</v>
      </c>
      <c r="B2" s="2005"/>
      <c r="C2" s="2005"/>
      <c r="D2" s="2005"/>
      <c r="E2" s="2005"/>
      <c r="F2" s="2005"/>
      <c r="G2" s="2005"/>
      <c r="H2" s="2005"/>
      <c r="I2" s="2005"/>
      <c r="J2" s="2005"/>
      <c r="K2" s="2005"/>
      <c r="L2" s="28"/>
      <c r="M2" s="28"/>
      <c r="N2" s="28"/>
      <c r="O2" s="28"/>
      <c r="P2" s="28"/>
      <c r="Q2" s="28"/>
      <c r="R2" s="28"/>
      <c r="S2" s="220"/>
    </row>
    <row r="3" spans="1:19" s="30" customFormat="1" ht="12" customHeight="1" x14ac:dyDescent="0.2">
      <c r="A3" s="2002" t="s">
        <v>273</v>
      </c>
      <c r="B3" s="2003"/>
      <c r="C3" s="2003"/>
      <c r="D3" s="2003"/>
      <c r="E3" s="2003"/>
      <c r="F3" s="2003"/>
      <c r="G3" s="2003"/>
      <c r="H3" s="2003"/>
      <c r="I3" s="2003"/>
      <c r="J3" s="2003"/>
      <c r="K3" s="2003"/>
      <c r="L3" s="2001"/>
      <c r="M3" s="2001"/>
      <c r="N3" s="2001"/>
      <c r="O3" s="2001"/>
      <c r="P3" s="2001"/>
      <c r="Q3" s="2001"/>
      <c r="R3" s="2001"/>
      <c r="S3" s="227"/>
    </row>
    <row r="4" spans="1:19" s="30" customFormat="1" ht="23.25" customHeight="1" thickBot="1" x14ac:dyDescent="0.25">
      <c r="A4" s="50"/>
      <c r="B4" s="51"/>
      <c r="C4" s="52"/>
      <c r="D4" s="52"/>
      <c r="E4" s="52"/>
      <c r="F4" s="52"/>
      <c r="G4" s="2006" t="s">
        <v>282</v>
      </c>
      <c r="H4" s="2006"/>
      <c r="I4" s="2006"/>
      <c r="J4" s="2006"/>
      <c r="K4" s="2006"/>
      <c r="L4" s="109"/>
      <c r="M4" s="109"/>
      <c r="N4" s="109"/>
      <c r="O4" s="109"/>
      <c r="P4" s="109"/>
      <c r="Q4" s="109"/>
      <c r="R4" s="109"/>
      <c r="S4" s="227"/>
    </row>
    <row r="5" spans="1:19" s="34" customFormat="1" ht="17.25" customHeight="1" thickBot="1" x14ac:dyDescent="0.25">
      <c r="A5" s="2012" t="s">
        <v>445</v>
      </c>
      <c r="B5" s="2008" t="s">
        <v>498</v>
      </c>
      <c r="C5" s="2004" t="s">
        <v>56</v>
      </c>
      <c r="D5" s="2004"/>
      <c r="E5" s="2004" t="s">
        <v>57</v>
      </c>
      <c r="F5" s="2004"/>
      <c r="G5" s="2004" t="s">
        <v>58</v>
      </c>
      <c r="H5" s="2004"/>
      <c r="I5" s="2013" t="s">
        <v>59</v>
      </c>
      <c r="J5" s="2014"/>
      <c r="K5" s="53" t="s">
        <v>446</v>
      </c>
      <c r="L5" s="89"/>
      <c r="S5" s="220"/>
    </row>
    <row r="6" spans="1:19" s="34" customFormat="1" ht="17.25" customHeight="1" thickBot="1" x14ac:dyDescent="0.25">
      <c r="A6" s="2012"/>
      <c r="B6" s="2008"/>
      <c r="C6" s="2009" t="s">
        <v>272</v>
      </c>
      <c r="D6" s="2010"/>
      <c r="E6" s="2010"/>
      <c r="F6" s="2010"/>
      <c r="G6" s="2010"/>
      <c r="H6" s="2010"/>
      <c r="I6" s="2010"/>
      <c r="J6" s="2010"/>
      <c r="K6" s="2011"/>
      <c r="L6" s="89"/>
      <c r="S6" s="220"/>
    </row>
    <row r="7" spans="1:19" ht="40.15" customHeight="1" thickBot="1" x14ac:dyDescent="0.25">
      <c r="A7" s="2012"/>
      <c r="B7" s="2008"/>
      <c r="C7" s="1994" t="s">
        <v>428</v>
      </c>
      <c r="D7" s="1994"/>
      <c r="E7" s="1994" t="s">
        <v>429</v>
      </c>
      <c r="F7" s="1994"/>
      <c r="G7" s="1994" t="s">
        <v>22</v>
      </c>
      <c r="H7" s="1994"/>
      <c r="I7" s="1995" t="s">
        <v>236</v>
      </c>
      <c r="J7" s="1996"/>
      <c r="K7" s="2007" t="s">
        <v>499</v>
      </c>
      <c r="M7" s="28"/>
      <c r="N7" s="28"/>
      <c r="O7" s="28"/>
      <c r="P7" s="28"/>
      <c r="Q7" s="28"/>
      <c r="R7" s="28"/>
      <c r="S7" s="220"/>
    </row>
    <row r="8" spans="1:19" ht="50.25" customHeight="1" thickBot="1" x14ac:dyDescent="0.25">
      <c r="A8" s="2012"/>
      <c r="B8" s="2008"/>
      <c r="C8" s="1994"/>
      <c r="D8" s="1994"/>
      <c r="E8" s="1994"/>
      <c r="F8" s="1994"/>
      <c r="G8" s="1994"/>
      <c r="H8" s="1994"/>
      <c r="I8" s="1997"/>
      <c r="J8" s="1998"/>
      <c r="K8" s="2007"/>
      <c r="M8" s="28"/>
      <c r="N8" s="28"/>
      <c r="O8" s="28"/>
      <c r="P8" s="28"/>
      <c r="Q8" s="28"/>
      <c r="R8" s="28"/>
      <c r="S8" s="220"/>
    </row>
    <row r="9" spans="1:19" ht="33" customHeight="1" thickBot="1" x14ac:dyDescent="0.25">
      <c r="A9" s="2012"/>
      <c r="B9" s="2008"/>
      <c r="C9" s="54" t="s">
        <v>61</v>
      </c>
      <c r="D9" s="55" t="s">
        <v>62</v>
      </c>
      <c r="E9" s="54" t="s">
        <v>61</v>
      </c>
      <c r="F9" s="54" t="s">
        <v>62</v>
      </c>
      <c r="G9" s="54" t="s">
        <v>61</v>
      </c>
      <c r="H9" s="54" t="s">
        <v>62</v>
      </c>
      <c r="I9" s="54" t="s">
        <v>61</v>
      </c>
      <c r="J9" s="54" t="s">
        <v>62</v>
      </c>
      <c r="K9" s="2007"/>
      <c r="M9" s="28"/>
      <c r="N9" s="28"/>
      <c r="O9" s="28"/>
      <c r="P9" s="28"/>
      <c r="Q9" s="28"/>
      <c r="R9" s="28"/>
      <c r="S9" s="220"/>
    </row>
    <row r="10" spans="1:19" ht="17.25" customHeight="1" x14ac:dyDescent="0.2">
      <c r="A10" s="56" t="s">
        <v>455</v>
      </c>
      <c r="B10" s="57" t="s">
        <v>226</v>
      </c>
      <c r="C10" s="58">
        <v>1600</v>
      </c>
      <c r="E10" s="59"/>
      <c r="F10" s="60"/>
      <c r="G10" s="59"/>
      <c r="H10" s="197"/>
      <c r="I10" s="60"/>
      <c r="J10" s="60"/>
      <c r="K10" s="61">
        <f t="shared" ref="K10:K39" si="0">SUM(C10:J10)</f>
        <v>1600</v>
      </c>
      <c r="M10" s="28"/>
      <c r="N10" s="28"/>
      <c r="O10" s="28"/>
      <c r="P10" s="28"/>
      <c r="Q10" s="28"/>
      <c r="R10" s="28"/>
      <c r="S10" s="220"/>
    </row>
    <row r="11" spans="1:19" s="29" customFormat="1" ht="17.25" customHeight="1" x14ac:dyDescent="0.2">
      <c r="A11" s="56" t="s">
        <v>463</v>
      </c>
      <c r="B11" s="193" t="s">
        <v>227</v>
      </c>
      <c r="C11" s="194">
        <v>33533</v>
      </c>
      <c r="D11" s="195"/>
      <c r="E11" s="233" t="e">
        <f>'közhatalmi bevételek'!#REF!</f>
        <v>#REF!</v>
      </c>
      <c r="F11" s="62"/>
      <c r="G11" s="63"/>
      <c r="H11" s="198"/>
      <c r="I11" s="62"/>
      <c r="J11" s="62"/>
      <c r="K11" s="61" t="e">
        <f t="shared" si="0"/>
        <v>#REF!</v>
      </c>
      <c r="L11" s="87"/>
      <c r="S11" s="228"/>
    </row>
    <row r="12" spans="1:19" ht="17.25" customHeight="1" x14ac:dyDescent="0.2">
      <c r="A12" s="56" t="s">
        <v>464</v>
      </c>
      <c r="B12" s="45" t="s">
        <v>228</v>
      </c>
      <c r="C12" s="40"/>
      <c r="D12" s="36">
        <v>53</v>
      </c>
      <c r="E12" s="37"/>
      <c r="F12" s="36"/>
      <c r="G12" s="37"/>
      <c r="H12" s="183"/>
      <c r="I12" s="36"/>
      <c r="J12" s="36"/>
      <c r="K12" s="61">
        <f t="shared" si="0"/>
        <v>53</v>
      </c>
      <c r="M12" s="28"/>
      <c r="N12" s="28"/>
      <c r="O12" s="28"/>
      <c r="P12" s="28"/>
      <c r="Q12" s="28"/>
      <c r="R12" s="28"/>
      <c r="S12" s="220"/>
    </row>
    <row r="13" spans="1:19" ht="17.25" customHeight="1" x14ac:dyDescent="0.2">
      <c r="A13" s="56" t="s">
        <v>465</v>
      </c>
      <c r="B13" s="45" t="s">
        <v>229</v>
      </c>
      <c r="C13" s="40"/>
      <c r="D13" s="36">
        <v>391</v>
      </c>
      <c r="E13" s="37"/>
      <c r="F13" s="36"/>
      <c r="G13" s="37"/>
      <c r="H13" s="199"/>
      <c r="I13" s="64"/>
      <c r="J13" s="64"/>
      <c r="K13" s="61">
        <f t="shared" si="0"/>
        <v>391</v>
      </c>
      <c r="M13" s="28"/>
      <c r="N13" s="28"/>
      <c r="O13" s="28"/>
      <c r="P13" s="28"/>
      <c r="Q13" s="28"/>
      <c r="R13" s="28"/>
      <c r="S13" s="220"/>
    </row>
    <row r="14" spans="1:19" ht="17.25" customHeight="1" x14ac:dyDescent="0.2">
      <c r="A14" s="56" t="s">
        <v>466</v>
      </c>
      <c r="B14" s="45" t="s">
        <v>230</v>
      </c>
      <c r="C14" s="40"/>
      <c r="D14" s="36"/>
      <c r="E14" s="37"/>
      <c r="F14" s="36"/>
      <c r="G14" s="37"/>
      <c r="H14" s="199"/>
      <c r="I14" s="64"/>
      <c r="J14" s="64"/>
      <c r="K14" s="61">
        <f t="shared" si="0"/>
        <v>0</v>
      </c>
      <c r="M14" s="28"/>
      <c r="N14" s="28"/>
      <c r="O14" s="28"/>
      <c r="P14" s="28"/>
      <c r="Q14" s="28"/>
      <c r="R14" s="28"/>
      <c r="S14" s="220"/>
    </row>
    <row r="15" spans="1:19" ht="17.25" customHeight="1" x14ac:dyDescent="0.2">
      <c r="A15" s="56" t="s">
        <v>467</v>
      </c>
      <c r="B15" s="45" t="s">
        <v>231</v>
      </c>
      <c r="C15" s="40"/>
      <c r="D15" s="36">
        <v>20031</v>
      </c>
      <c r="E15" s="37"/>
      <c r="F15" s="36"/>
      <c r="G15" s="37"/>
      <c r="H15" s="199"/>
      <c r="I15" s="64"/>
      <c r="J15" s="64"/>
      <c r="K15" s="61">
        <f t="shared" si="0"/>
        <v>20031</v>
      </c>
      <c r="M15" s="28"/>
      <c r="N15" s="28"/>
      <c r="O15" s="28"/>
      <c r="P15" s="28"/>
      <c r="Q15" s="28"/>
      <c r="R15" s="28"/>
      <c r="S15" s="220"/>
    </row>
    <row r="16" spans="1:19" ht="17.25" customHeight="1" x14ac:dyDescent="0.2">
      <c r="A16" s="56" t="s">
        <v>468</v>
      </c>
      <c r="B16" s="45" t="s">
        <v>232</v>
      </c>
      <c r="C16" s="40">
        <v>3600</v>
      </c>
      <c r="D16" s="36">
        <v>8084</v>
      </c>
      <c r="E16" s="37"/>
      <c r="F16" s="36"/>
      <c r="G16" s="37"/>
      <c r="H16" s="199"/>
      <c r="I16" s="64"/>
      <c r="J16" s="64"/>
      <c r="K16" s="61">
        <f t="shared" si="0"/>
        <v>11684</v>
      </c>
      <c r="M16" s="28"/>
      <c r="N16" s="28"/>
      <c r="O16" s="28"/>
      <c r="P16" s="28"/>
      <c r="Q16" s="28"/>
      <c r="R16" s="28"/>
      <c r="S16" s="220"/>
    </row>
    <row r="17" spans="1:19" ht="17.25" customHeight="1" x14ac:dyDescent="0.2">
      <c r="A17" s="56" t="s">
        <v>469</v>
      </c>
      <c r="B17" s="45" t="s">
        <v>233</v>
      </c>
      <c r="C17" s="40"/>
      <c r="D17" s="36">
        <v>10160</v>
      </c>
      <c r="E17" s="37"/>
      <c r="F17" s="36"/>
      <c r="G17" s="37"/>
      <c r="H17" s="199"/>
      <c r="I17" s="64"/>
      <c r="J17" s="64"/>
      <c r="K17" s="61">
        <f t="shared" si="0"/>
        <v>10160</v>
      </c>
      <c r="M17" s="28"/>
      <c r="N17" s="28"/>
      <c r="O17" s="28"/>
      <c r="P17" s="28"/>
      <c r="Q17" s="28"/>
      <c r="R17" s="28"/>
      <c r="S17" s="220"/>
    </row>
    <row r="18" spans="1:19" ht="17.25" customHeight="1" x14ac:dyDescent="0.2">
      <c r="A18" s="56" t="s">
        <v>470</v>
      </c>
      <c r="B18" s="45" t="s">
        <v>234</v>
      </c>
      <c r="C18" s="40">
        <v>183</v>
      </c>
      <c r="D18" s="36"/>
      <c r="E18" s="37"/>
      <c r="F18" s="36"/>
      <c r="G18" s="37"/>
      <c r="H18" s="199"/>
      <c r="I18" s="64"/>
      <c r="J18" s="64"/>
      <c r="K18" s="61">
        <f t="shared" si="0"/>
        <v>183</v>
      </c>
      <c r="M18" s="28"/>
      <c r="N18" s="28"/>
      <c r="O18" s="28"/>
      <c r="P18" s="28"/>
      <c r="Q18" s="28"/>
      <c r="R18" s="28"/>
      <c r="S18" s="220"/>
    </row>
    <row r="19" spans="1:19" ht="17.25" customHeight="1" x14ac:dyDescent="0.2">
      <c r="A19" s="56" t="s">
        <v>500</v>
      </c>
      <c r="B19" s="46" t="s">
        <v>235</v>
      </c>
      <c r="C19" s="40">
        <v>1288</v>
      </c>
      <c r="D19" s="36">
        <v>2062</v>
      </c>
      <c r="E19" s="37"/>
      <c r="F19" s="36"/>
      <c r="G19" s="37" t="e">
        <f>'tám, végl. pe.átv  '!#REF!</f>
        <v>#REF!</v>
      </c>
      <c r="H19" s="183"/>
      <c r="J19" s="35">
        <v>0</v>
      </c>
      <c r="K19" s="61" t="e">
        <f>SUM(C19:J19)</f>
        <v>#REF!</v>
      </c>
      <c r="M19" s="28"/>
      <c r="N19" s="28"/>
      <c r="O19" s="28"/>
      <c r="P19" s="28"/>
      <c r="Q19" s="28"/>
      <c r="R19" s="28"/>
      <c r="S19" s="220"/>
    </row>
    <row r="20" spans="1:19" ht="17.25" customHeight="1" x14ac:dyDescent="0.2">
      <c r="A20" s="56" t="s">
        <v>501</v>
      </c>
      <c r="B20" s="45" t="s">
        <v>257</v>
      </c>
      <c r="C20" s="40">
        <v>25</v>
      </c>
      <c r="D20" s="36"/>
      <c r="E20" s="37"/>
      <c r="F20" s="36"/>
      <c r="G20" s="185">
        <v>447</v>
      </c>
      <c r="H20" s="200"/>
      <c r="I20" s="91"/>
      <c r="J20" s="91"/>
      <c r="K20" s="61">
        <f t="shared" si="0"/>
        <v>472</v>
      </c>
      <c r="M20" s="28"/>
      <c r="N20" s="28"/>
      <c r="O20" s="28"/>
      <c r="P20" s="28"/>
      <c r="Q20" s="28"/>
      <c r="R20" s="28"/>
      <c r="S20" s="220"/>
    </row>
    <row r="21" spans="1:19" s="30" customFormat="1" ht="17.25" customHeight="1" x14ac:dyDescent="0.2">
      <c r="A21" s="56" t="s">
        <v>502</v>
      </c>
      <c r="B21" s="45" t="s">
        <v>258</v>
      </c>
      <c r="C21" s="40"/>
      <c r="D21" s="36"/>
      <c r="E21" s="37"/>
      <c r="F21" s="36"/>
      <c r="G21" s="185" t="e">
        <f>'tám, végl. pe.átv  '!#REF!</f>
        <v>#REF!</v>
      </c>
      <c r="H21" s="184" t="e">
        <f>'tám, végl. pe.átv  '!#REF!</f>
        <v>#REF!</v>
      </c>
      <c r="I21" s="87"/>
      <c r="J21" s="87"/>
      <c r="K21" s="61" t="e">
        <f t="shared" si="0"/>
        <v>#REF!</v>
      </c>
      <c r="L21" s="91"/>
      <c r="S21" s="229"/>
    </row>
    <row r="22" spans="1:19" ht="17.25" customHeight="1" x14ac:dyDescent="0.2">
      <c r="A22" s="56" t="s">
        <v>503</v>
      </c>
      <c r="B22" s="45" t="s">
        <v>259</v>
      </c>
      <c r="C22" s="40"/>
      <c r="D22" s="36"/>
      <c r="E22" s="37"/>
      <c r="F22" s="36"/>
      <c r="G22" s="185" t="e">
        <f>'tám, végl. pe.átv  '!#REF!</f>
        <v>#REF!</v>
      </c>
      <c r="H22" s="200"/>
      <c r="I22" s="91"/>
      <c r="J22" s="91"/>
      <c r="K22" s="61" t="e">
        <f t="shared" si="0"/>
        <v>#REF!</v>
      </c>
      <c r="M22" s="28"/>
      <c r="N22" s="28"/>
      <c r="O22" s="28"/>
      <c r="P22" s="28"/>
      <c r="Q22" s="28"/>
      <c r="R22" s="28"/>
      <c r="S22" s="220"/>
    </row>
    <row r="23" spans="1:19" ht="17.25" customHeight="1" x14ac:dyDescent="0.2">
      <c r="A23" s="56" t="s">
        <v>504</v>
      </c>
      <c r="B23" s="45" t="s">
        <v>270</v>
      </c>
      <c r="C23" s="40"/>
      <c r="D23" s="36"/>
      <c r="E23" s="37"/>
      <c r="F23" s="36"/>
      <c r="G23" s="185"/>
      <c r="H23" s="184" t="e">
        <f>'tám, végl. pe.átv  '!#REF!</f>
        <v>#REF!</v>
      </c>
      <c r="I23" s="91"/>
      <c r="J23" s="91"/>
      <c r="K23" s="61" t="e">
        <f t="shared" si="0"/>
        <v>#REF!</v>
      </c>
      <c r="M23" s="28"/>
      <c r="N23" s="28"/>
      <c r="O23" s="28"/>
      <c r="P23" s="28"/>
      <c r="Q23" s="28"/>
      <c r="R23" s="28"/>
      <c r="S23" s="220"/>
    </row>
    <row r="24" spans="1:19" ht="17.25" customHeight="1" x14ac:dyDescent="0.2">
      <c r="A24" s="56" t="s">
        <v>505</v>
      </c>
      <c r="B24" s="45" t="s">
        <v>271</v>
      </c>
      <c r="C24" s="40"/>
      <c r="D24" s="36"/>
      <c r="E24" s="37"/>
      <c r="F24" s="36"/>
      <c r="G24" s="185">
        <v>1300</v>
      </c>
      <c r="H24" s="200"/>
      <c r="I24" s="91"/>
      <c r="J24" s="91"/>
      <c r="K24" s="61">
        <f t="shared" si="0"/>
        <v>1300</v>
      </c>
      <c r="M24" s="28"/>
      <c r="N24" s="28"/>
      <c r="O24" s="28"/>
      <c r="P24" s="28"/>
      <c r="Q24" s="28"/>
      <c r="R24" s="28"/>
      <c r="S24" s="220"/>
    </row>
    <row r="25" spans="1:19" ht="17.25" customHeight="1" x14ac:dyDescent="0.2">
      <c r="A25" s="56" t="s">
        <v>506</v>
      </c>
      <c r="B25" s="45" t="s">
        <v>260</v>
      </c>
      <c r="C25" s="40"/>
      <c r="D25" s="36"/>
      <c r="E25" s="37"/>
      <c r="F25" s="36"/>
      <c r="G25" s="185">
        <v>14203</v>
      </c>
      <c r="H25" s="184"/>
      <c r="I25" s="87"/>
      <c r="J25" s="87"/>
      <c r="K25" s="61">
        <f t="shared" si="0"/>
        <v>14203</v>
      </c>
      <c r="M25" s="28"/>
      <c r="N25" s="28"/>
      <c r="O25" s="28"/>
      <c r="P25" s="28"/>
      <c r="Q25" s="28"/>
      <c r="R25" s="28"/>
      <c r="S25" s="220"/>
    </row>
    <row r="26" spans="1:19" ht="17.25" customHeight="1" x14ac:dyDescent="0.2">
      <c r="A26" s="56" t="s">
        <v>507</v>
      </c>
      <c r="B26" s="45" t="s">
        <v>237</v>
      </c>
      <c r="C26" s="40"/>
      <c r="E26" s="37" t="e">
        <f>'közhatalmi bevételek'!#REF!</f>
        <v>#REF!</v>
      </c>
      <c r="F26" s="36" t="e">
        <f>'közhatalmi bevételek'!#REF!</f>
        <v>#REF!</v>
      </c>
      <c r="G26" s="37"/>
      <c r="H26" s="199"/>
      <c r="I26" s="64"/>
      <c r="J26" s="64"/>
      <c r="K26" s="61" t="e">
        <f t="shared" si="0"/>
        <v>#REF!</v>
      </c>
      <c r="M26" s="28"/>
      <c r="N26" s="28"/>
      <c r="O26" s="28"/>
      <c r="P26" s="28"/>
      <c r="Q26" s="28"/>
      <c r="R26" s="28"/>
      <c r="S26" s="220"/>
    </row>
    <row r="27" spans="1:19" ht="17.25" customHeight="1" x14ac:dyDescent="0.2">
      <c r="A27" s="56" t="s">
        <v>509</v>
      </c>
      <c r="B27" s="46" t="s">
        <v>508</v>
      </c>
      <c r="C27" s="40"/>
      <c r="E27" s="37"/>
      <c r="F27" s="36"/>
      <c r="G27" s="37"/>
      <c r="H27" s="199"/>
      <c r="I27" s="64"/>
      <c r="J27" s="64"/>
      <c r="K27" s="61">
        <f t="shared" si="0"/>
        <v>0</v>
      </c>
      <c r="M27" s="28"/>
      <c r="N27" s="28"/>
      <c r="O27" s="28"/>
      <c r="P27" s="28"/>
      <c r="Q27" s="28"/>
      <c r="R27" s="28"/>
      <c r="S27" s="220"/>
    </row>
    <row r="28" spans="1:19" ht="17.25" customHeight="1" x14ac:dyDescent="0.2">
      <c r="A28" s="56" t="s">
        <v>510</v>
      </c>
      <c r="B28" s="45" t="s">
        <v>261</v>
      </c>
      <c r="C28" s="40"/>
      <c r="E28" s="37" t="e">
        <f>'közhatalmi bevételek'!#REF!</f>
        <v>#REF!</v>
      </c>
      <c r="F28" s="36"/>
      <c r="G28" s="37"/>
      <c r="H28" s="199"/>
      <c r="I28" s="64"/>
      <c r="J28" s="64"/>
      <c r="K28" s="61" t="e">
        <f t="shared" si="0"/>
        <v>#REF!</v>
      </c>
      <c r="M28" s="28"/>
      <c r="N28" s="28"/>
      <c r="O28" s="28"/>
      <c r="P28" s="28"/>
      <c r="Q28" s="28"/>
      <c r="R28" s="28"/>
      <c r="S28" s="220"/>
    </row>
    <row r="29" spans="1:19" s="30" customFormat="1" ht="17.25" customHeight="1" x14ac:dyDescent="0.2">
      <c r="A29" s="56" t="s">
        <v>511</v>
      </c>
      <c r="B29" s="45" t="s">
        <v>238</v>
      </c>
      <c r="C29" s="40"/>
      <c r="D29" s="38"/>
      <c r="E29" s="185" t="e">
        <f>'közhatalmi bevételek'!#REF!</f>
        <v>#REF!</v>
      </c>
      <c r="F29" s="36" t="e">
        <f>'közhatalmi bevételek'!#REF!</f>
        <v>#REF!</v>
      </c>
      <c r="G29" s="40"/>
      <c r="H29" s="199"/>
      <c r="I29" s="64"/>
      <c r="J29" s="64"/>
      <c r="K29" s="61" t="e">
        <f t="shared" si="0"/>
        <v>#REF!</v>
      </c>
      <c r="L29" s="91"/>
      <c r="S29" s="229"/>
    </row>
    <row r="30" spans="1:19" ht="17.25" customHeight="1" x14ac:dyDescent="0.2">
      <c r="A30" s="56" t="s">
        <v>512</v>
      </c>
      <c r="B30" s="45" t="s">
        <v>239</v>
      </c>
      <c r="C30" s="40"/>
      <c r="D30" s="36"/>
      <c r="E30" s="185" t="e">
        <f>'közhatalmi bevételek'!#REF!</f>
        <v>#REF!</v>
      </c>
      <c r="F30" s="36"/>
      <c r="G30" s="37"/>
      <c r="H30" s="199"/>
      <c r="I30" s="64"/>
      <c r="J30" s="64"/>
      <c r="K30" s="61" t="e">
        <f t="shared" si="0"/>
        <v>#REF!</v>
      </c>
      <c r="M30" s="28"/>
      <c r="N30" s="28"/>
      <c r="O30" s="28"/>
      <c r="P30" s="28"/>
      <c r="Q30" s="28"/>
      <c r="R30" s="28"/>
      <c r="S30" s="220"/>
    </row>
    <row r="31" spans="1:19" ht="17.25" customHeight="1" x14ac:dyDescent="0.2">
      <c r="A31" s="56" t="s">
        <v>513</v>
      </c>
      <c r="B31" s="45" t="s">
        <v>240</v>
      </c>
      <c r="C31" s="40"/>
      <c r="D31" s="36"/>
      <c r="E31" s="37"/>
      <c r="F31" s="36"/>
      <c r="G31" s="37"/>
      <c r="H31" s="199"/>
      <c r="I31" s="64"/>
      <c r="J31" s="64"/>
      <c r="K31" s="61">
        <f t="shared" si="0"/>
        <v>0</v>
      </c>
      <c r="M31" s="28"/>
      <c r="N31" s="28"/>
      <c r="O31" s="28"/>
      <c r="P31" s="28"/>
      <c r="Q31" s="28"/>
      <c r="R31" s="28"/>
      <c r="S31" s="220"/>
    </row>
    <row r="32" spans="1:19" ht="17.25" customHeight="1" x14ac:dyDescent="0.2">
      <c r="A32" s="56" t="s">
        <v>515</v>
      </c>
      <c r="B32" s="45" t="s">
        <v>241</v>
      </c>
      <c r="C32" s="40">
        <v>140</v>
      </c>
      <c r="D32" s="36">
        <v>46</v>
      </c>
      <c r="E32" s="37"/>
      <c r="F32" s="36"/>
      <c r="G32" s="37"/>
      <c r="H32" s="199"/>
      <c r="I32" s="64"/>
      <c r="J32" s="64"/>
      <c r="K32" s="61">
        <f t="shared" si="0"/>
        <v>186</v>
      </c>
      <c r="M32" s="28"/>
      <c r="N32" s="28"/>
      <c r="O32" s="28"/>
      <c r="P32" s="28"/>
      <c r="Q32" s="28"/>
      <c r="R32" s="28"/>
      <c r="S32" s="220"/>
    </row>
    <row r="33" spans="1:19" ht="17.25" customHeight="1" x14ac:dyDescent="0.2">
      <c r="A33" s="56" t="s">
        <v>516</v>
      </c>
      <c r="B33" s="57" t="s">
        <v>242</v>
      </c>
      <c r="C33" s="65"/>
      <c r="D33" s="60"/>
      <c r="E33" s="59"/>
      <c r="F33" s="60"/>
      <c r="G33" s="186">
        <v>5065</v>
      </c>
      <c r="H33" s="199"/>
      <c r="I33" s="64"/>
      <c r="J33" s="64"/>
      <c r="K33" s="61">
        <f t="shared" si="0"/>
        <v>5065</v>
      </c>
      <c r="M33" s="28"/>
      <c r="N33" s="28"/>
      <c r="O33" s="28"/>
      <c r="P33" s="28"/>
      <c r="Q33" s="28"/>
      <c r="R33" s="28"/>
      <c r="S33" s="220"/>
    </row>
    <row r="34" spans="1:19" ht="17.25" customHeight="1" x14ac:dyDescent="0.2">
      <c r="A34" s="56" t="s">
        <v>532</v>
      </c>
      <c r="B34" s="57" t="s">
        <v>243</v>
      </c>
      <c r="C34" s="65"/>
      <c r="D34" s="60"/>
      <c r="E34" s="59"/>
      <c r="F34" s="60"/>
      <c r="G34" s="186">
        <v>0</v>
      </c>
      <c r="H34" s="199"/>
      <c r="I34" s="64"/>
      <c r="J34" s="64"/>
      <c r="K34" s="61">
        <f t="shared" si="0"/>
        <v>0</v>
      </c>
      <c r="M34" s="28"/>
      <c r="N34" s="28"/>
      <c r="O34" s="28"/>
      <c r="P34" s="28"/>
      <c r="Q34" s="28"/>
      <c r="R34" s="28"/>
      <c r="S34" s="220"/>
    </row>
    <row r="35" spans="1:19" ht="17.25" customHeight="1" x14ac:dyDescent="0.2">
      <c r="A35" s="56" t="s">
        <v>533</v>
      </c>
      <c r="B35" s="57" t="s">
        <v>244</v>
      </c>
      <c r="C35" s="65"/>
      <c r="D35" s="60"/>
      <c r="E35" s="59"/>
      <c r="F35" s="60"/>
      <c r="G35" s="186">
        <v>455</v>
      </c>
      <c r="H35" s="199"/>
      <c r="I35" s="64"/>
      <c r="J35" s="64"/>
      <c r="K35" s="61">
        <f t="shared" si="0"/>
        <v>455</v>
      </c>
      <c r="M35" s="28"/>
      <c r="N35" s="28"/>
      <c r="O35" s="28"/>
      <c r="P35" s="28"/>
      <c r="Q35" s="28"/>
      <c r="R35" s="28"/>
      <c r="S35" s="220"/>
    </row>
    <row r="36" spans="1:19" ht="17.25" customHeight="1" x14ac:dyDescent="0.2">
      <c r="A36" s="56" t="s">
        <v>534</v>
      </c>
      <c r="B36" s="57" t="s">
        <v>518</v>
      </c>
      <c r="C36" s="65"/>
      <c r="D36" s="60"/>
      <c r="E36" s="59"/>
      <c r="F36" s="60"/>
      <c r="G36" s="186">
        <v>500</v>
      </c>
      <c r="H36" s="199"/>
      <c r="I36" s="64"/>
      <c r="J36" s="64"/>
      <c r="K36" s="61">
        <f t="shared" si="0"/>
        <v>500</v>
      </c>
      <c r="M36" s="28"/>
      <c r="N36" s="28"/>
      <c r="O36" s="28"/>
      <c r="P36" s="28"/>
      <c r="Q36" s="28"/>
      <c r="R36" s="28"/>
      <c r="S36" s="220"/>
    </row>
    <row r="37" spans="1:19" ht="17.25" customHeight="1" x14ac:dyDescent="0.2">
      <c r="A37" s="56" t="s">
        <v>535</v>
      </c>
      <c r="B37" s="57" t="s">
        <v>245</v>
      </c>
      <c r="C37" s="65"/>
      <c r="D37" s="60"/>
      <c r="E37" s="59"/>
      <c r="F37" s="60"/>
      <c r="G37" s="186">
        <v>2032</v>
      </c>
      <c r="H37" s="199"/>
      <c r="I37" s="64"/>
      <c r="J37" s="64"/>
      <c r="K37" s="61">
        <f t="shared" si="0"/>
        <v>2032</v>
      </c>
      <c r="M37" s="28"/>
      <c r="N37" s="28"/>
      <c r="O37" s="28"/>
      <c r="P37" s="28"/>
      <c r="Q37" s="28"/>
      <c r="R37" s="28"/>
      <c r="S37" s="220"/>
    </row>
    <row r="38" spans="1:19" ht="17.25" customHeight="1" x14ac:dyDescent="0.2">
      <c r="A38" s="56" t="s">
        <v>536</v>
      </c>
      <c r="B38" s="57" t="s">
        <v>246</v>
      </c>
      <c r="C38" s="65"/>
      <c r="D38" s="188">
        <v>2286</v>
      </c>
      <c r="E38" s="65"/>
      <c r="F38" s="60"/>
      <c r="G38" s="187"/>
      <c r="H38" s="183"/>
      <c r="K38" s="61">
        <f t="shared" si="0"/>
        <v>2286</v>
      </c>
      <c r="M38" s="28"/>
      <c r="N38" s="28"/>
      <c r="O38" s="28"/>
      <c r="P38" s="28"/>
      <c r="Q38" s="28"/>
      <c r="R38" s="28"/>
      <c r="S38" s="220"/>
    </row>
    <row r="39" spans="1:19" ht="17.25" customHeight="1" thickBot="1" x14ac:dyDescent="0.25">
      <c r="A39" s="56" t="s">
        <v>537</v>
      </c>
      <c r="B39" s="57" t="s">
        <v>247</v>
      </c>
      <c r="C39" s="65"/>
      <c r="D39" s="60"/>
      <c r="E39" s="59"/>
      <c r="F39" s="60"/>
      <c r="G39" s="59"/>
      <c r="H39" s="199"/>
      <c r="I39" s="64"/>
      <c r="J39" s="64"/>
      <c r="K39" s="61">
        <f t="shared" si="0"/>
        <v>0</v>
      </c>
      <c r="M39" s="28"/>
      <c r="N39" s="28"/>
      <c r="O39" s="28"/>
      <c r="P39" s="28"/>
      <c r="Q39" s="28"/>
      <c r="R39" s="28"/>
      <c r="S39" s="220"/>
    </row>
    <row r="40" spans="1:19" ht="17.25" customHeight="1" thickBot="1" x14ac:dyDescent="0.25">
      <c r="A40" s="2025" t="s">
        <v>541</v>
      </c>
      <c r="B40" s="2026"/>
      <c r="C40" s="110">
        <f>SUM(C10:C39)</f>
        <v>40369</v>
      </c>
      <c r="D40" s="110">
        <f>SUM(D10:D39)</f>
        <v>43113</v>
      </c>
      <c r="E40" s="210" t="e">
        <f>SUM(E10:E39)</f>
        <v>#REF!</v>
      </c>
      <c r="F40" s="211" t="e">
        <f>SUM(F10:F39)</f>
        <v>#REF!</v>
      </c>
      <c r="G40" s="110" t="e">
        <f>SUM(G10:G39)</f>
        <v>#REF!</v>
      </c>
      <c r="H40" s="201" t="e">
        <f>SUM(H12:H39)</f>
        <v>#REF!</v>
      </c>
      <c r="I40" s="201">
        <f>SUM(I12:I39)</f>
        <v>0</v>
      </c>
      <c r="J40" s="201">
        <f>SUM(J12:J39)</f>
        <v>0</v>
      </c>
      <c r="K40" s="111" t="e">
        <f>SUM(C40:J40)</f>
        <v>#REF!</v>
      </c>
      <c r="M40" s="28"/>
      <c r="N40" s="28"/>
      <c r="O40" s="28"/>
      <c r="P40" s="28"/>
      <c r="Q40" s="28"/>
      <c r="R40" s="28"/>
      <c r="S40" s="220"/>
    </row>
    <row r="41" spans="1:19" ht="17.25" customHeight="1" x14ac:dyDescent="0.2">
      <c r="M41" s="28"/>
      <c r="N41" s="28"/>
      <c r="O41" s="28"/>
      <c r="P41" s="28"/>
      <c r="Q41" s="28"/>
      <c r="R41" s="28"/>
      <c r="S41" s="220"/>
    </row>
    <row r="42" spans="1:19" ht="17.25" customHeight="1" x14ac:dyDescent="0.2">
      <c r="M42" s="28"/>
      <c r="N42" s="28"/>
      <c r="O42" s="28"/>
      <c r="P42" s="28"/>
      <c r="Q42" s="28"/>
      <c r="R42" s="28"/>
      <c r="S42" s="220"/>
    </row>
    <row r="43" spans="1:19" ht="17.25" customHeight="1" x14ac:dyDescent="0.2">
      <c r="M43" s="28"/>
      <c r="N43" s="28"/>
      <c r="O43" s="28"/>
      <c r="P43" s="28"/>
      <c r="Q43" s="28"/>
      <c r="R43" s="28"/>
      <c r="S43" s="220"/>
    </row>
    <row r="44" spans="1:19" ht="17.25" customHeight="1" x14ac:dyDescent="0.2">
      <c r="M44" s="28"/>
      <c r="N44" s="28"/>
      <c r="O44" s="28"/>
      <c r="P44" s="28"/>
      <c r="Q44" s="28"/>
      <c r="R44" s="28"/>
      <c r="S44" s="220"/>
    </row>
    <row r="45" spans="1:19" ht="17.25" customHeight="1" x14ac:dyDescent="0.2">
      <c r="M45" s="28"/>
      <c r="N45" s="28"/>
      <c r="O45" s="28"/>
      <c r="P45" s="28"/>
      <c r="Q45" s="28"/>
      <c r="R45" s="28"/>
      <c r="S45" s="220"/>
    </row>
    <row r="46" spans="1:19" ht="17.25" customHeight="1" x14ac:dyDescent="0.2">
      <c r="M46" s="28"/>
      <c r="N46" s="28"/>
      <c r="O46" s="28"/>
      <c r="P46" s="28"/>
      <c r="Q46" s="28"/>
      <c r="R46" s="28"/>
      <c r="S46" s="220"/>
    </row>
    <row r="47" spans="1:19" ht="17.25" customHeight="1" x14ac:dyDescent="0.2">
      <c r="M47" s="28"/>
      <c r="N47" s="28"/>
      <c r="O47" s="28"/>
      <c r="P47" s="28"/>
      <c r="Q47" s="28"/>
      <c r="R47" s="28"/>
      <c r="S47" s="220"/>
    </row>
    <row r="48" spans="1:19" ht="17.25" customHeight="1" x14ac:dyDescent="0.2">
      <c r="M48" s="28"/>
      <c r="N48" s="28"/>
      <c r="O48" s="28"/>
      <c r="P48" s="28"/>
      <c r="Q48" s="28"/>
      <c r="R48" s="28"/>
      <c r="S48" s="220"/>
    </row>
    <row r="49" spans="2:24" ht="17.25" customHeight="1" x14ac:dyDescent="0.2">
      <c r="M49" s="28"/>
      <c r="N49" s="28"/>
      <c r="O49" s="28"/>
      <c r="P49" s="28"/>
      <c r="Q49" s="28"/>
      <c r="R49" s="28"/>
      <c r="S49" s="220"/>
    </row>
    <row r="50" spans="2:24" ht="17.25" customHeight="1" x14ac:dyDescent="0.2">
      <c r="M50" s="28"/>
      <c r="N50" s="28"/>
      <c r="O50" s="28"/>
      <c r="P50" s="28"/>
      <c r="Q50" s="28"/>
      <c r="R50" s="28"/>
      <c r="S50" s="220"/>
    </row>
    <row r="51" spans="2:24" ht="17.25" customHeight="1" x14ac:dyDescent="0.2">
      <c r="M51" s="28"/>
      <c r="N51" s="28"/>
      <c r="O51" s="28"/>
      <c r="P51" s="28"/>
      <c r="Q51" s="28"/>
      <c r="R51" s="28"/>
      <c r="S51" s="220"/>
    </row>
    <row r="52" spans="2:24" ht="17.25" customHeight="1" x14ac:dyDescent="0.2">
      <c r="M52" s="28"/>
      <c r="N52" s="28"/>
      <c r="O52" s="28"/>
      <c r="P52" s="28"/>
      <c r="Q52" s="28"/>
      <c r="R52" s="28"/>
      <c r="S52" s="220"/>
    </row>
    <row r="53" spans="2:24" ht="17.25" customHeight="1" x14ac:dyDescent="0.2">
      <c r="M53" s="28"/>
      <c r="N53" s="28"/>
      <c r="O53" s="28"/>
      <c r="P53" s="28"/>
      <c r="Q53" s="28"/>
      <c r="R53" s="28"/>
      <c r="S53" s="220"/>
    </row>
    <row r="54" spans="2:24" ht="17.25" customHeight="1" x14ac:dyDescent="0.2">
      <c r="M54" s="28"/>
      <c r="N54" s="28"/>
      <c r="O54" s="28"/>
      <c r="P54" s="28"/>
      <c r="Q54" s="28"/>
      <c r="R54" s="28"/>
      <c r="S54" s="220"/>
    </row>
    <row r="55" spans="2:24" ht="17.25" customHeight="1" x14ac:dyDescent="0.2">
      <c r="M55" s="28"/>
      <c r="N55" s="28"/>
      <c r="O55" s="28"/>
      <c r="P55" s="28"/>
      <c r="Q55" s="28"/>
      <c r="R55" s="28"/>
      <c r="S55" s="220"/>
    </row>
    <row r="56" spans="2:24" ht="17.25" customHeight="1" x14ac:dyDescent="0.2">
      <c r="M56" s="28"/>
      <c r="N56" s="28"/>
      <c r="O56" s="28"/>
      <c r="P56" s="28"/>
      <c r="Q56" s="28"/>
      <c r="R56" s="28"/>
      <c r="S56" s="220"/>
    </row>
    <row r="57" spans="2:24" ht="17.25" customHeight="1" x14ac:dyDescent="0.2">
      <c r="M57" s="28"/>
      <c r="N57" s="28"/>
      <c r="O57" s="28"/>
      <c r="P57" s="28"/>
      <c r="Q57" s="28"/>
      <c r="R57" s="28"/>
      <c r="S57" s="220"/>
    </row>
    <row r="58" spans="2:24" ht="17.25" customHeight="1" x14ac:dyDescent="0.2">
      <c r="M58" s="28"/>
      <c r="N58" s="28"/>
      <c r="O58" s="28"/>
      <c r="P58" s="28"/>
      <c r="Q58" s="28"/>
      <c r="R58" s="28"/>
      <c r="S58" s="220"/>
    </row>
    <row r="64" spans="2:24" ht="17.25" customHeight="1" x14ac:dyDescent="0.2">
      <c r="B64" s="1999" t="s">
        <v>519</v>
      </c>
      <c r="C64" s="2001"/>
      <c r="D64" s="2001"/>
      <c r="E64" s="2001"/>
      <c r="F64" s="2001"/>
      <c r="G64" s="2001"/>
      <c r="H64" s="2001"/>
      <c r="I64" s="2001"/>
      <c r="J64" s="2001"/>
      <c r="K64" s="2001"/>
      <c r="L64" s="2001"/>
      <c r="M64" s="2001"/>
      <c r="N64" s="2001"/>
      <c r="O64" s="2001"/>
      <c r="P64" s="2001"/>
      <c r="Q64" s="2001"/>
      <c r="R64" s="2001"/>
      <c r="W64" s="29"/>
      <c r="X64" s="29"/>
    </row>
    <row r="65" spans="1:23" ht="17.25" customHeight="1" x14ac:dyDescent="0.2">
      <c r="D65" s="33"/>
      <c r="E65" s="33"/>
      <c r="F65" s="33"/>
      <c r="G65" s="33"/>
      <c r="H65" s="33"/>
      <c r="I65" s="33"/>
      <c r="J65" s="33"/>
      <c r="K65" s="33"/>
      <c r="W65" s="29"/>
    </row>
    <row r="66" spans="1:23" ht="17.25" customHeight="1" x14ac:dyDescent="0.2">
      <c r="A66" s="2002" t="s">
        <v>497</v>
      </c>
      <c r="B66" s="2001"/>
      <c r="C66" s="2001"/>
      <c r="D66" s="2001"/>
      <c r="E66" s="2001"/>
      <c r="F66" s="2001"/>
      <c r="G66" s="2001"/>
      <c r="H66" s="2001"/>
      <c r="I66" s="2001"/>
      <c r="J66" s="2001"/>
      <c r="K66" s="2001"/>
      <c r="L66" s="2001"/>
      <c r="M66" s="2001"/>
      <c r="N66" s="2001"/>
      <c r="O66" s="2001"/>
      <c r="P66" s="2001"/>
      <c r="Q66" s="2001"/>
      <c r="R66" s="2001"/>
    </row>
    <row r="67" spans="1:23" ht="17.25" customHeight="1" x14ac:dyDescent="0.2">
      <c r="A67" s="2002" t="s">
        <v>273</v>
      </c>
      <c r="B67" s="2001"/>
      <c r="C67" s="2001"/>
      <c r="D67" s="2001"/>
      <c r="E67" s="2001"/>
      <c r="F67" s="2001"/>
      <c r="G67" s="2001"/>
      <c r="H67" s="2001"/>
      <c r="I67" s="2001"/>
      <c r="J67" s="2001"/>
      <c r="K67" s="2001"/>
      <c r="L67" s="2001"/>
      <c r="M67" s="2001"/>
      <c r="N67" s="2001"/>
      <c r="O67" s="2001"/>
      <c r="P67" s="2001"/>
      <c r="Q67" s="2001"/>
      <c r="R67" s="2001"/>
    </row>
    <row r="68" spans="1:23" ht="17.25" customHeight="1" x14ac:dyDescent="0.2">
      <c r="B68" s="51"/>
      <c r="C68" s="52"/>
      <c r="D68" s="52"/>
      <c r="E68" s="52"/>
      <c r="F68" s="52"/>
      <c r="G68" s="52"/>
      <c r="H68" s="52"/>
      <c r="I68" s="52"/>
      <c r="J68" s="52"/>
      <c r="K68" s="52"/>
    </row>
    <row r="69" spans="1:23" ht="12.75" customHeight="1" thickBot="1" x14ac:dyDescent="0.25">
      <c r="A69" s="2022" t="s">
        <v>282</v>
      </c>
      <c r="B69" s="2023"/>
      <c r="C69" s="2023"/>
      <c r="D69" s="2023"/>
      <c r="E69" s="2023"/>
      <c r="F69" s="2023"/>
      <c r="G69" s="2023"/>
      <c r="H69" s="2023"/>
      <c r="I69" s="2023"/>
      <c r="J69" s="2023"/>
      <c r="K69" s="2023"/>
      <c r="L69" s="2024"/>
      <c r="M69" s="2024"/>
      <c r="N69" s="2024"/>
      <c r="O69" s="2024"/>
      <c r="P69" s="2024"/>
      <c r="Q69" s="2024"/>
      <c r="R69" s="2024"/>
    </row>
    <row r="70" spans="1:23" s="34" customFormat="1" ht="11.25" customHeight="1" x14ac:dyDescent="0.2">
      <c r="A70" s="2033" t="s">
        <v>445</v>
      </c>
      <c r="B70" s="2027" t="s">
        <v>82</v>
      </c>
      <c r="C70" s="2016" t="s">
        <v>56</v>
      </c>
      <c r="D70" s="2021"/>
      <c r="E70" s="2021" t="s">
        <v>57</v>
      </c>
      <c r="F70" s="2021"/>
      <c r="G70" s="2021" t="s">
        <v>58</v>
      </c>
      <c r="H70" s="2021"/>
      <c r="I70" s="2015"/>
      <c r="J70" s="2016"/>
      <c r="K70" s="97" t="s">
        <v>59</v>
      </c>
      <c r="L70" s="2014" t="s">
        <v>446</v>
      </c>
      <c r="M70" s="2004"/>
      <c r="N70" s="2004" t="s">
        <v>447</v>
      </c>
      <c r="O70" s="2004"/>
      <c r="P70" s="2004" t="s">
        <v>448</v>
      </c>
      <c r="Q70" s="2004"/>
      <c r="R70" s="94" t="s">
        <v>557</v>
      </c>
      <c r="S70" s="226"/>
    </row>
    <row r="71" spans="1:23" ht="31.5" customHeight="1" x14ac:dyDescent="0.2">
      <c r="A71" s="2034"/>
      <c r="B71" s="2028"/>
      <c r="C71" s="2017" t="s">
        <v>520</v>
      </c>
      <c r="D71" s="2010"/>
      <c r="E71" s="2010"/>
      <c r="F71" s="2010"/>
      <c r="G71" s="2010"/>
      <c r="H71" s="2010"/>
      <c r="I71" s="2010"/>
      <c r="J71" s="2010"/>
      <c r="K71" s="2020"/>
      <c r="L71" s="2017" t="s">
        <v>486</v>
      </c>
      <c r="M71" s="2018"/>
      <c r="N71" s="2018"/>
      <c r="O71" s="2018"/>
      <c r="P71" s="2018"/>
      <c r="Q71" s="2018"/>
      <c r="R71" s="2019"/>
    </row>
    <row r="72" spans="1:23" ht="36" customHeight="1" thickBot="1" x14ac:dyDescent="0.25">
      <c r="A72" s="2034"/>
      <c r="B72" s="2028"/>
      <c r="C72" s="2030" t="s">
        <v>428</v>
      </c>
      <c r="D72" s="1994"/>
      <c r="E72" s="1994" t="s">
        <v>429</v>
      </c>
      <c r="F72" s="1994"/>
      <c r="G72" s="1994" t="s">
        <v>22</v>
      </c>
      <c r="H72" s="1994"/>
      <c r="I72" s="1995"/>
      <c r="J72" s="1996"/>
      <c r="K72" s="2036" t="s">
        <v>499</v>
      </c>
      <c r="L72" s="2030" t="s">
        <v>428</v>
      </c>
      <c r="M72" s="1994"/>
      <c r="N72" s="1994" t="s">
        <v>429</v>
      </c>
      <c r="O72" s="1994"/>
      <c r="P72" s="1994" t="s">
        <v>22</v>
      </c>
      <c r="Q72" s="1994"/>
      <c r="R72" s="2031" t="s">
        <v>499</v>
      </c>
    </row>
    <row r="73" spans="1:23" ht="35.25" customHeight="1" thickBot="1" x14ac:dyDescent="0.25">
      <c r="A73" s="2034"/>
      <c r="B73" s="2028"/>
      <c r="C73" s="2030"/>
      <c r="D73" s="1994"/>
      <c r="E73" s="1994"/>
      <c r="F73" s="1994"/>
      <c r="G73" s="1994"/>
      <c r="H73" s="1994"/>
      <c r="I73" s="1997"/>
      <c r="J73" s="1998"/>
      <c r="K73" s="2036"/>
      <c r="L73" s="2030"/>
      <c r="M73" s="1994"/>
      <c r="N73" s="1994"/>
      <c r="O73" s="1994"/>
      <c r="P73" s="1994"/>
      <c r="Q73" s="1994"/>
      <c r="R73" s="2031"/>
    </row>
    <row r="74" spans="1:23" ht="32.25" customHeight="1" thickBot="1" x14ac:dyDescent="0.25">
      <c r="A74" s="2035"/>
      <c r="B74" s="2029"/>
      <c r="C74" s="191" t="s">
        <v>61</v>
      </c>
      <c r="D74" s="99" t="s">
        <v>62</v>
      </c>
      <c r="E74" s="98" t="s">
        <v>61</v>
      </c>
      <c r="F74" s="98" t="s">
        <v>62</v>
      </c>
      <c r="G74" s="98" t="s">
        <v>61</v>
      </c>
      <c r="H74" s="98" t="s">
        <v>62</v>
      </c>
      <c r="I74" s="98" t="s">
        <v>61</v>
      </c>
      <c r="J74" s="98" t="s">
        <v>62</v>
      </c>
      <c r="K74" s="2037"/>
      <c r="L74" s="101" t="s">
        <v>61</v>
      </c>
      <c r="M74" s="102" t="s">
        <v>62</v>
      </c>
      <c r="N74" s="96" t="s">
        <v>61</v>
      </c>
      <c r="O74" s="96" t="s">
        <v>62</v>
      </c>
      <c r="P74" s="96" t="s">
        <v>61</v>
      </c>
      <c r="Q74" s="96" t="s">
        <v>62</v>
      </c>
      <c r="R74" s="2032"/>
    </row>
    <row r="75" spans="1:23" ht="17.25" customHeight="1" x14ac:dyDescent="0.2">
      <c r="A75" s="66">
        <v>1</v>
      </c>
      <c r="B75" s="222" t="s">
        <v>523</v>
      </c>
      <c r="C75" s="73">
        <v>10</v>
      </c>
      <c r="D75" s="73">
        <v>0</v>
      </c>
      <c r="E75" s="73"/>
      <c r="F75" s="73"/>
      <c r="G75" s="73"/>
      <c r="H75" s="73"/>
      <c r="I75" s="73"/>
      <c r="J75" s="73"/>
      <c r="K75" s="190">
        <f>SUM(C75:H75)</f>
        <v>10</v>
      </c>
      <c r="L75" s="103">
        <v>20</v>
      </c>
      <c r="M75" s="103">
        <v>188</v>
      </c>
      <c r="N75" s="103"/>
      <c r="O75" s="103"/>
      <c r="P75" s="103"/>
      <c r="Q75" s="103"/>
      <c r="R75" s="104">
        <f>SUM(L75:Q75)</f>
        <v>208</v>
      </c>
    </row>
    <row r="76" spans="1:23" ht="17.25" customHeight="1" x14ac:dyDescent="0.2">
      <c r="A76" s="66">
        <v>2</v>
      </c>
      <c r="B76" s="223" t="s">
        <v>522</v>
      </c>
      <c r="C76" s="73"/>
      <c r="D76" s="73">
        <v>284</v>
      </c>
      <c r="E76" s="73"/>
      <c r="F76" s="73"/>
      <c r="G76" s="73"/>
      <c r="H76" s="73"/>
      <c r="I76" s="73"/>
      <c r="J76" s="73"/>
      <c r="K76" s="208">
        <f>SUM(C76:H76)</f>
        <v>284</v>
      </c>
      <c r="L76" s="73"/>
      <c r="M76" s="73"/>
      <c r="N76" s="73"/>
      <c r="O76" s="73"/>
      <c r="P76" s="73"/>
      <c r="Q76" s="73"/>
      <c r="R76" s="202"/>
    </row>
    <row r="77" spans="1:23" ht="17.25" customHeight="1" x14ac:dyDescent="0.2">
      <c r="A77" s="66">
        <v>3</v>
      </c>
      <c r="B77" s="223" t="s">
        <v>521</v>
      </c>
      <c r="C77" s="73">
        <v>3</v>
      </c>
      <c r="D77" s="73">
        <v>78</v>
      </c>
      <c r="E77" s="73"/>
      <c r="F77" s="73"/>
      <c r="G77" s="73"/>
      <c r="H77" s="73"/>
      <c r="I77" s="73"/>
      <c r="J77" s="73"/>
      <c r="K77" s="208">
        <f>SUM(C77:H77)</f>
        <v>81</v>
      </c>
      <c r="L77" s="73"/>
      <c r="M77" s="73"/>
      <c r="N77" s="73"/>
      <c r="O77" s="73"/>
      <c r="P77" s="73"/>
      <c r="Q77" s="73"/>
      <c r="R77" s="202"/>
    </row>
    <row r="78" spans="1:23" ht="17.25" customHeight="1" x14ac:dyDescent="0.2">
      <c r="A78" s="56">
        <v>4</v>
      </c>
      <c r="B78" s="223" t="s">
        <v>524</v>
      </c>
      <c r="C78" s="221">
        <v>2</v>
      </c>
      <c r="D78" s="100"/>
      <c r="E78" s="100"/>
      <c r="F78" s="100"/>
      <c r="G78" s="100"/>
      <c r="H78" s="100"/>
      <c r="I78" s="100"/>
      <c r="J78" s="100"/>
      <c r="K78" s="208">
        <f>SUM(C78:H78)</f>
        <v>2</v>
      </c>
      <c r="L78" s="105"/>
      <c r="M78" s="105"/>
      <c r="N78" s="105"/>
      <c r="O78" s="105"/>
      <c r="P78" s="105"/>
      <c r="Q78" s="105"/>
      <c r="R78" s="106"/>
    </row>
    <row r="79" spans="1:23" ht="17.25" customHeight="1" thickBot="1" x14ac:dyDescent="0.25">
      <c r="A79" s="209">
        <v>5</v>
      </c>
      <c r="B79" s="224" t="s">
        <v>525</v>
      </c>
      <c r="C79" s="221"/>
      <c r="D79" s="100">
        <v>40</v>
      </c>
      <c r="E79" s="100"/>
      <c r="F79" s="100"/>
      <c r="G79" s="100"/>
      <c r="H79" s="100"/>
      <c r="I79" s="100"/>
      <c r="J79" s="100"/>
      <c r="K79" s="225">
        <f>SUM(C79:J79)</f>
        <v>40</v>
      </c>
      <c r="L79" s="105"/>
      <c r="M79" s="105"/>
      <c r="N79" s="105"/>
      <c r="O79" s="105"/>
      <c r="P79" s="105"/>
      <c r="Q79" s="105"/>
      <c r="R79" s="106"/>
    </row>
    <row r="80" spans="1:23" ht="17.25" customHeight="1" thickBot="1" x14ac:dyDescent="0.25">
      <c r="A80" s="196" t="s">
        <v>248</v>
      </c>
      <c r="B80" s="203"/>
      <c r="C80" s="204">
        <f>SUM(C74:C78)</f>
        <v>15</v>
      </c>
      <c r="D80" s="204">
        <f>SUM(D74:D79)</f>
        <v>402</v>
      </c>
      <c r="E80" s="205">
        <f>SUM(E74)</f>
        <v>0</v>
      </c>
      <c r="F80" s="205">
        <f>SUM(F74)</f>
        <v>0</v>
      </c>
      <c r="G80" s="205">
        <f>SUM(G74)</f>
        <v>0</v>
      </c>
      <c r="H80" s="205">
        <f>SUM(H74:H78)</f>
        <v>0</v>
      </c>
      <c r="I80" s="206"/>
      <c r="J80" s="206"/>
      <c r="K80" s="207">
        <f>SUM(K74:K79)</f>
        <v>417</v>
      </c>
      <c r="L80" s="189">
        <f>SUM(L75:L78)</f>
        <v>20</v>
      </c>
      <c r="M80" s="95">
        <f>SUM(M75:M78)</f>
        <v>188</v>
      </c>
      <c r="N80" s="95"/>
      <c r="O80" s="95"/>
      <c r="P80" s="95"/>
      <c r="Q80" s="95"/>
      <c r="R80" s="107">
        <f>SUM(L80:Q80)</f>
        <v>208</v>
      </c>
      <c r="S80" s="227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878BB-1EDB-4008-BED0-5F3AF51EAA6B}">
  <sheetPr>
    <tabColor theme="6" tint="-0.249977111117893"/>
    <pageSetUpPr fitToPage="1"/>
  </sheetPr>
  <dimension ref="B1:I29"/>
  <sheetViews>
    <sheetView workbookViewId="0">
      <selection activeCell="F24" sqref="F24"/>
    </sheetView>
  </sheetViews>
  <sheetFormatPr defaultColWidth="9.140625" defaultRowHeight="15.75" x14ac:dyDescent="0.25"/>
  <cols>
    <col min="1" max="1" width="6.140625" style="1102" customWidth="1"/>
    <col min="2" max="3" width="3.5703125" style="1064" customWidth="1"/>
    <col min="4" max="4" width="41.5703125" style="1091" customWidth="1"/>
    <col min="5" max="5" width="12" style="1064" customWidth="1"/>
    <col min="6" max="7" width="12" style="1102" customWidth="1"/>
    <col min="8" max="16384" width="9.140625" style="1102"/>
  </cols>
  <sheetData>
    <row r="1" spans="2:9" ht="15.75" customHeight="1" x14ac:dyDescent="0.25">
      <c r="B1" s="2051" t="s">
        <v>3028</v>
      </c>
      <c r="C1" s="2051"/>
      <c r="D1" s="2051"/>
      <c r="E1" s="2051"/>
      <c r="F1" s="2051"/>
      <c r="G1" s="2051"/>
    </row>
    <row r="2" spans="2:9" x14ac:dyDescent="0.25">
      <c r="I2" s="1103"/>
    </row>
    <row r="3" spans="2:9" x14ac:dyDescent="0.25">
      <c r="B3" s="1989" t="s">
        <v>74</v>
      </c>
      <c r="C3" s="1989"/>
      <c r="D3" s="1989"/>
      <c r="E3" s="1989"/>
      <c r="F3" s="1989"/>
      <c r="G3" s="1989"/>
    </row>
    <row r="4" spans="2:9" x14ac:dyDescent="0.25">
      <c r="B4" s="1989" t="s">
        <v>2787</v>
      </c>
      <c r="C4" s="1989"/>
      <c r="D4" s="1989"/>
      <c r="E4" s="1989"/>
      <c r="F4" s="1989"/>
      <c r="G4" s="1989"/>
    </row>
    <row r="5" spans="2:9" x14ac:dyDescent="0.25">
      <c r="B5" s="1989" t="s">
        <v>776</v>
      </c>
      <c r="C5" s="1989"/>
      <c r="D5" s="1989"/>
      <c r="E5" s="1989"/>
      <c r="F5" s="1989"/>
      <c r="G5" s="1989"/>
    </row>
    <row r="6" spans="2:9" s="1104" customFormat="1" x14ac:dyDescent="0.25">
      <c r="B6" s="2054" t="s">
        <v>293</v>
      </c>
      <c r="C6" s="2054"/>
      <c r="D6" s="2054"/>
      <c r="E6" s="2054"/>
      <c r="F6" s="2054"/>
      <c r="G6" s="2054"/>
    </row>
    <row r="7" spans="2:9" s="1104" customFormat="1" ht="12.75" customHeight="1" x14ac:dyDescent="0.25">
      <c r="B7" s="1100"/>
      <c r="C7" s="1067"/>
      <c r="D7" s="1105"/>
      <c r="E7" s="1100"/>
    </row>
    <row r="8" spans="2:9" x14ac:dyDescent="0.25">
      <c r="B8" s="2040" t="s">
        <v>445</v>
      </c>
      <c r="C8" s="2043" t="s">
        <v>56</v>
      </c>
      <c r="D8" s="2044"/>
      <c r="E8" s="1510" t="s">
        <v>57</v>
      </c>
      <c r="F8" s="1513" t="s">
        <v>58</v>
      </c>
      <c r="G8" s="1513" t="s">
        <v>59</v>
      </c>
    </row>
    <row r="9" spans="2:9" ht="15.75" customHeight="1" x14ac:dyDescent="0.25">
      <c r="B9" s="2041"/>
      <c r="C9" s="2045" t="s">
        <v>498</v>
      </c>
      <c r="D9" s="2046"/>
      <c r="E9" s="2049" t="s">
        <v>3058</v>
      </c>
      <c r="F9" s="2052" t="s">
        <v>3055</v>
      </c>
      <c r="G9" s="1950" t="s">
        <v>3056</v>
      </c>
    </row>
    <row r="10" spans="2:9" ht="27.75" customHeight="1" x14ac:dyDescent="0.25">
      <c r="B10" s="2042"/>
      <c r="C10" s="2047"/>
      <c r="D10" s="2048"/>
      <c r="E10" s="2050"/>
      <c r="F10" s="2053"/>
      <c r="G10" s="1951"/>
    </row>
    <row r="11" spans="2:9" x14ac:dyDescent="0.25">
      <c r="B11" s="1106"/>
      <c r="C11" s="2038" t="s">
        <v>559</v>
      </c>
      <c r="D11" s="2039"/>
      <c r="E11" s="1107"/>
      <c r="F11" s="1511"/>
      <c r="G11" s="1649"/>
    </row>
    <row r="12" spans="2:9" x14ac:dyDescent="0.25">
      <c r="B12" s="1108"/>
      <c r="C12" s="1109" t="s">
        <v>529</v>
      </c>
      <c r="D12" s="1105"/>
      <c r="E12" s="1107"/>
      <c r="F12" s="1512"/>
      <c r="G12" s="1650"/>
    </row>
    <row r="13" spans="2:9" x14ac:dyDescent="0.25">
      <c r="B13" s="1108" t="s">
        <v>455</v>
      </c>
      <c r="C13" s="1110"/>
      <c r="D13" s="1111" t="s">
        <v>773</v>
      </c>
      <c r="E13" s="1107">
        <v>500</v>
      </c>
      <c r="F13" s="1512">
        <v>315</v>
      </c>
      <c r="G13" s="1650">
        <f>F13/E13</f>
        <v>0.63</v>
      </c>
    </row>
    <row r="14" spans="2:9" x14ac:dyDescent="0.25">
      <c r="B14" s="1108" t="s">
        <v>463</v>
      </c>
      <c r="C14" s="1110"/>
      <c r="D14" s="1091" t="s">
        <v>529</v>
      </c>
      <c r="E14" s="1107">
        <v>0</v>
      </c>
      <c r="F14" s="1512"/>
      <c r="G14" s="1650"/>
    </row>
    <row r="15" spans="2:9" x14ac:dyDescent="0.25">
      <c r="B15" s="1108" t="s">
        <v>464</v>
      </c>
      <c r="C15" s="1110"/>
      <c r="D15" s="1091" t="s">
        <v>799</v>
      </c>
      <c r="E15" s="1107">
        <v>600</v>
      </c>
      <c r="F15" s="1512">
        <v>125</v>
      </c>
      <c r="G15" s="1650">
        <f>F15/E15</f>
        <v>0.20833333333333334</v>
      </c>
    </row>
    <row r="16" spans="2:9" x14ac:dyDescent="0.25">
      <c r="B16" s="1108" t="s">
        <v>465</v>
      </c>
      <c r="C16" s="1110"/>
      <c r="D16" s="1091" t="s">
        <v>800</v>
      </c>
      <c r="E16" s="1107">
        <v>800</v>
      </c>
      <c r="F16" s="1512">
        <v>216</v>
      </c>
      <c r="G16" s="1650">
        <f>F16/E16</f>
        <v>0.27</v>
      </c>
    </row>
    <row r="17" spans="2:7" x14ac:dyDescent="0.25">
      <c r="B17" s="1108" t="s">
        <v>466</v>
      </c>
      <c r="C17" s="1110"/>
      <c r="D17" s="1091" t="s">
        <v>801</v>
      </c>
      <c r="E17" s="1107">
        <v>800</v>
      </c>
      <c r="F17" s="1512">
        <v>100</v>
      </c>
      <c r="G17" s="1650">
        <f>F17/E17</f>
        <v>0.125</v>
      </c>
    </row>
    <row r="18" spans="2:7" x14ac:dyDescent="0.25">
      <c r="B18" s="1108" t="s">
        <v>467</v>
      </c>
      <c r="C18" s="1110"/>
      <c r="D18" s="1091" t="s">
        <v>802</v>
      </c>
      <c r="E18" s="1107">
        <v>3609</v>
      </c>
      <c r="F18" s="1512">
        <v>70</v>
      </c>
      <c r="G18" s="1650">
        <f>F18/E18</f>
        <v>1.9395954558049322E-2</v>
      </c>
    </row>
    <row r="19" spans="2:7" x14ac:dyDescent="0.25">
      <c r="B19" s="1108" t="s">
        <v>468</v>
      </c>
      <c r="C19" s="1110"/>
      <c r="D19" s="1091" t="s">
        <v>803</v>
      </c>
      <c r="E19" s="1107">
        <v>2300</v>
      </c>
      <c r="F19" s="1512">
        <v>736</v>
      </c>
      <c r="G19" s="1650">
        <f>F19/E19</f>
        <v>0.32</v>
      </c>
    </row>
    <row r="20" spans="2:7" x14ac:dyDescent="0.25">
      <c r="B20" s="1108" t="s">
        <v>469</v>
      </c>
      <c r="C20" s="1110"/>
      <c r="D20" s="1111" t="s">
        <v>558</v>
      </c>
      <c r="E20" s="1107">
        <v>0</v>
      </c>
      <c r="F20" s="1512"/>
      <c r="G20" s="1650"/>
    </row>
    <row r="21" spans="2:7" x14ac:dyDescent="0.25">
      <c r="B21" s="1108" t="s">
        <v>470</v>
      </c>
      <c r="C21" s="1110"/>
      <c r="D21" s="1111" t="s">
        <v>527</v>
      </c>
      <c r="E21" s="1107">
        <v>1800</v>
      </c>
      <c r="F21" s="1512">
        <v>1050</v>
      </c>
      <c r="G21" s="1650">
        <f>F21/E21</f>
        <v>0.58333333333333337</v>
      </c>
    </row>
    <row r="22" spans="2:7" x14ac:dyDescent="0.25">
      <c r="B22" s="1108" t="s">
        <v>500</v>
      </c>
      <c r="C22" s="1110"/>
      <c r="D22" s="1112" t="s">
        <v>526</v>
      </c>
      <c r="E22" s="1064">
        <v>1100</v>
      </c>
      <c r="F22" s="1512">
        <v>368</v>
      </c>
      <c r="G22" s="1650">
        <f>F22/E22</f>
        <v>0.33454545454545453</v>
      </c>
    </row>
    <row r="23" spans="2:7" x14ac:dyDescent="0.25">
      <c r="B23" s="1108" t="s">
        <v>501</v>
      </c>
      <c r="C23" s="1110"/>
      <c r="D23" s="1112" t="s">
        <v>922</v>
      </c>
      <c r="E23" s="1064">
        <v>600</v>
      </c>
      <c r="F23" s="1512">
        <v>197</v>
      </c>
      <c r="G23" s="1650">
        <f>F23/E23</f>
        <v>0.32833333333333331</v>
      </c>
    </row>
    <row r="24" spans="2:7" x14ac:dyDescent="0.25">
      <c r="B24" s="1113" t="s">
        <v>502</v>
      </c>
      <c r="C24" s="1109" t="s">
        <v>774</v>
      </c>
      <c r="D24" s="1105"/>
      <c r="E24" s="1114">
        <f>SUM(E13:E23)</f>
        <v>12109</v>
      </c>
      <c r="F24" s="1114">
        <f t="shared" ref="F24" si="0">SUM(F13:F23)</f>
        <v>3177</v>
      </c>
      <c r="G24" s="1650">
        <f>F24/E24</f>
        <v>0.26236683458584525</v>
      </c>
    </row>
    <row r="25" spans="2:7" x14ac:dyDescent="0.25">
      <c r="B25" s="1108"/>
      <c r="E25" s="1107"/>
      <c r="F25" s="1512"/>
      <c r="G25" s="1650"/>
    </row>
    <row r="26" spans="2:7" x14ac:dyDescent="0.25">
      <c r="B26" s="1108"/>
      <c r="C26" s="1100"/>
      <c r="E26" s="1115"/>
      <c r="F26" s="1512"/>
      <c r="G26" s="1650"/>
    </row>
    <row r="27" spans="2:7" ht="31.5" x14ac:dyDescent="0.25">
      <c r="B27" s="1116" t="s">
        <v>503</v>
      </c>
      <c r="D27" s="1091" t="s">
        <v>562</v>
      </c>
      <c r="E27" s="1107">
        <v>4200</v>
      </c>
      <c r="F27" s="1512">
        <v>2251</v>
      </c>
      <c r="G27" s="1650">
        <f>F27/E27</f>
        <v>0.53595238095238096</v>
      </c>
    </row>
    <row r="28" spans="2:7" ht="16.5" thickBot="1" x14ac:dyDescent="0.3">
      <c r="B28" s="1117" t="s">
        <v>504</v>
      </c>
      <c r="D28" s="1118" t="s">
        <v>560</v>
      </c>
      <c r="E28" s="1115">
        <f t="shared" ref="E28:F28" si="1">E27</f>
        <v>4200</v>
      </c>
      <c r="F28" s="1115">
        <f t="shared" si="1"/>
        <v>2251</v>
      </c>
      <c r="G28" s="1650">
        <f>F28/E28</f>
        <v>0.53595238095238096</v>
      </c>
    </row>
    <row r="29" spans="2:7" s="1104" customFormat="1" ht="16.5" thickBot="1" x14ac:dyDescent="0.3">
      <c r="B29" s="1119" t="s">
        <v>505</v>
      </c>
      <c r="C29" s="1099" t="s">
        <v>775</v>
      </c>
      <c r="D29" s="1096"/>
      <c r="E29" s="1120">
        <f>E24+E26+E27</f>
        <v>16309</v>
      </c>
      <c r="F29" s="1120">
        <f t="shared" ref="F29" si="2">F24+F26+F27</f>
        <v>5428</v>
      </c>
      <c r="G29" s="1651">
        <f>F29/E29</f>
        <v>0.33282236801765896</v>
      </c>
    </row>
  </sheetData>
  <mergeCells count="12">
    <mergeCell ref="B5:G5"/>
    <mergeCell ref="B4:G4"/>
    <mergeCell ref="B3:G3"/>
    <mergeCell ref="B1:G1"/>
    <mergeCell ref="F9:F10"/>
    <mergeCell ref="G9:G10"/>
    <mergeCell ref="B6:G6"/>
    <mergeCell ref="C11:D11"/>
    <mergeCell ref="B8:B10"/>
    <mergeCell ref="C8:D8"/>
    <mergeCell ref="C9:D10"/>
    <mergeCell ref="E9:E10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-0.249977111117893"/>
    <pageSetUpPr fitToPage="1"/>
  </sheetPr>
  <dimension ref="A1:L57"/>
  <sheetViews>
    <sheetView topLeftCell="A22" zoomScale="120" workbookViewId="0">
      <selection activeCell="D26" sqref="D26"/>
    </sheetView>
  </sheetViews>
  <sheetFormatPr defaultColWidth="9.140625" defaultRowHeight="11.25" x14ac:dyDescent="0.2"/>
  <cols>
    <col min="1" max="1" width="3.7109375" style="760" customWidth="1"/>
    <col min="2" max="2" width="40.85546875" style="760" customWidth="1"/>
    <col min="3" max="5" width="11" style="763" customWidth="1"/>
    <col min="6" max="6" width="40.42578125" style="763" customWidth="1"/>
    <col min="7" max="7" width="11" style="763" customWidth="1"/>
    <col min="8" max="9" width="11" style="760" customWidth="1"/>
    <col min="10" max="16384" width="9.140625" style="761"/>
  </cols>
  <sheetData>
    <row r="1" spans="1:11" ht="12.75" customHeight="1" x14ac:dyDescent="0.2">
      <c r="A1" s="2051" t="s">
        <v>3029</v>
      </c>
      <c r="B1" s="2051"/>
      <c r="C1" s="2051"/>
      <c r="D1" s="2051"/>
      <c r="E1" s="2051"/>
      <c r="F1" s="2051"/>
      <c r="G1" s="2051"/>
      <c r="H1" s="2051"/>
      <c r="I1" s="2051"/>
      <c r="J1" s="1121"/>
    </row>
    <row r="2" spans="1:11" x14ac:dyDescent="0.2">
      <c r="G2" s="764"/>
    </row>
    <row r="3" spans="1:11" s="766" customFormat="1" ht="12.75" customHeight="1" x14ac:dyDescent="0.2">
      <c r="A3" s="1886" t="s">
        <v>74</v>
      </c>
      <c r="B3" s="1886"/>
      <c r="C3" s="1886"/>
      <c r="D3" s="1886"/>
      <c r="E3" s="1886"/>
      <c r="F3" s="1886"/>
      <c r="G3" s="1886"/>
      <c r="H3" s="1886"/>
      <c r="I3" s="1886"/>
    </row>
    <row r="4" spans="1:11" s="766" customFormat="1" ht="12.75" customHeight="1" x14ac:dyDescent="0.2">
      <c r="A4" s="2057" t="s">
        <v>2789</v>
      </c>
      <c r="B4" s="2057"/>
      <c r="C4" s="2057"/>
      <c r="D4" s="2057"/>
      <c r="E4" s="2057"/>
      <c r="F4" s="2057"/>
      <c r="G4" s="2057"/>
      <c r="H4" s="2057"/>
      <c r="I4" s="2057"/>
    </row>
    <row r="5" spans="1:11" s="766" customFormat="1" ht="12.75" x14ac:dyDescent="0.2">
      <c r="A5" s="2058" t="s">
        <v>293</v>
      </c>
      <c r="B5" s="2059"/>
      <c r="C5" s="2059"/>
      <c r="D5" s="2060"/>
      <c r="E5" s="2060"/>
      <c r="F5" s="2059"/>
      <c r="G5" s="2060"/>
      <c r="H5" s="2060"/>
      <c r="I5" s="2060"/>
    </row>
    <row r="6" spans="1:11" s="766" customFormat="1" ht="12.75" customHeight="1" x14ac:dyDescent="0.2">
      <c r="A6" s="1889" t="s">
        <v>55</v>
      </c>
      <c r="B6" s="1890" t="s">
        <v>56</v>
      </c>
      <c r="C6" s="2061" t="s">
        <v>57</v>
      </c>
      <c r="D6" s="1884" t="s">
        <v>58</v>
      </c>
      <c r="E6" s="1884" t="s">
        <v>59</v>
      </c>
      <c r="F6" s="2063" t="s">
        <v>446</v>
      </c>
      <c r="G6" s="2064" t="s">
        <v>447</v>
      </c>
      <c r="H6" s="1906" t="s">
        <v>448</v>
      </c>
      <c r="I6" s="1906" t="s">
        <v>557</v>
      </c>
      <c r="J6" s="2055"/>
      <c r="K6" s="2056"/>
    </row>
    <row r="7" spans="1:11" s="766" customFormat="1" ht="12.75" customHeight="1" x14ac:dyDescent="0.2">
      <c r="A7" s="1889"/>
      <c r="B7" s="1890"/>
      <c r="C7" s="2062"/>
      <c r="D7" s="1884"/>
      <c r="E7" s="1884"/>
      <c r="F7" s="2063"/>
      <c r="G7" s="2065"/>
      <c r="H7" s="1906"/>
      <c r="I7" s="1906"/>
      <c r="J7" s="2055"/>
      <c r="K7" s="2056"/>
    </row>
    <row r="8" spans="1:11" s="771" customFormat="1" ht="36.6" customHeight="1" x14ac:dyDescent="0.2">
      <c r="A8" s="1889"/>
      <c r="B8" s="767" t="s">
        <v>60</v>
      </c>
      <c r="C8" s="881" t="s">
        <v>3059</v>
      </c>
      <c r="D8" s="881" t="s">
        <v>3055</v>
      </c>
      <c r="E8" s="881" t="s">
        <v>3056</v>
      </c>
      <c r="F8" s="1122" t="s">
        <v>64</v>
      </c>
      <c r="G8" s="881" t="s">
        <v>3059</v>
      </c>
      <c r="H8" s="881" t="s">
        <v>3055</v>
      </c>
      <c r="I8" s="881" t="s">
        <v>3056</v>
      </c>
      <c r="J8" s="1123"/>
    </row>
    <row r="9" spans="1:11" ht="11.45" customHeight="1" x14ac:dyDescent="0.2">
      <c r="A9" s="772">
        <v>1</v>
      </c>
      <c r="B9" s="773" t="s">
        <v>24</v>
      </c>
      <c r="C9" s="1528"/>
      <c r="D9" s="819"/>
      <c r="E9" s="1528"/>
      <c r="F9" s="775" t="s">
        <v>25</v>
      </c>
      <c r="G9" s="1514"/>
      <c r="H9" s="761"/>
      <c r="I9" s="1525"/>
      <c r="J9" s="810"/>
    </row>
    <row r="10" spans="1:11" x14ac:dyDescent="0.2">
      <c r="A10" s="776">
        <f t="shared" ref="A10:A56" si="0">A9+1</f>
        <v>2</v>
      </c>
      <c r="B10" s="777" t="s">
        <v>35</v>
      </c>
      <c r="C10" s="1529"/>
      <c r="D10" s="188"/>
      <c r="E10" s="1529"/>
      <c r="F10" s="588" t="s">
        <v>198</v>
      </c>
      <c r="G10" s="1515">
        <f>'[1]ÖNK kötelező-nem kötelező'!E82+'[1]ÖNK kötelező-nem kötelező'!F82</f>
        <v>71108</v>
      </c>
      <c r="H10" s="778">
        <f>'ÖNK kötelező-önként vállalt'!E82+'ÖNK kötelező-önként vállalt'!F82</f>
        <v>44956</v>
      </c>
      <c r="I10" s="1463">
        <f>H10/G10</f>
        <v>0.63222140968667384</v>
      </c>
      <c r="J10" s="810"/>
    </row>
    <row r="11" spans="1:11" x14ac:dyDescent="0.2">
      <c r="A11" s="776">
        <f t="shared" si="0"/>
        <v>3</v>
      </c>
      <c r="B11" s="777" t="s">
        <v>175</v>
      </c>
      <c r="C11" s="1529">
        <f>'[1]tám, végl. pe.átv  '!C11+'[1]tám, végl. pe.átv  '!C19+'[1]tám, végl. pe.átv  '!C20</f>
        <v>670710</v>
      </c>
      <c r="D11" s="1529">
        <f>'tám, végl. pe.átv  '!D11</f>
        <v>670710</v>
      </c>
      <c r="E11" s="1537">
        <f>D11/C11</f>
        <v>1</v>
      </c>
      <c r="F11" s="588" t="s">
        <v>199</v>
      </c>
      <c r="G11" s="1515">
        <f>'[1]ÖNK kötelező-nem kötelező'!G82+'[1]ÖNK kötelező-nem kötelező'!H82</f>
        <v>16850</v>
      </c>
      <c r="H11" s="778">
        <f>'ÖNK kötelező-önként vállalt'!G82+'ÖNK kötelező-önként vállalt'!H82</f>
        <v>6629</v>
      </c>
      <c r="I11" s="1463">
        <f t="shared" ref="I11:I56" si="1">H11/G11</f>
        <v>0.39341246290801185</v>
      </c>
      <c r="J11" s="810"/>
    </row>
    <row r="12" spans="1:11" x14ac:dyDescent="0.2">
      <c r="A12" s="776">
        <f t="shared" si="0"/>
        <v>4</v>
      </c>
      <c r="B12" s="777" t="s">
        <v>172</v>
      </c>
      <c r="C12" s="1529">
        <v>0</v>
      </c>
      <c r="D12" s="188"/>
      <c r="E12" s="1537"/>
      <c r="F12" s="588" t="s">
        <v>200</v>
      </c>
      <c r="G12" s="1515">
        <f>'[1]ÖNK kötelező-nem kötelező'!I82+'[1]ÖNK kötelező-nem kötelező'!J82</f>
        <v>1004216</v>
      </c>
      <c r="H12" s="778">
        <f>'ÖNK kötelező-önként vállalt'!I82+'ÖNK kötelező-önként vállalt'!J82</f>
        <v>664746</v>
      </c>
      <c r="I12" s="1463">
        <f t="shared" si="1"/>
        <v>0.66195519688991211</v>
      </c>
      <c r="J12" s="810"/>
    </row>
    <row r="13" spans="1:11" ht="12" customHeight="1" x14ac:dyDescent="0.2">
      <c r="A13" s="776">
        <f t="shared" si="0"/>
        <v>5</v>
      </c>
      <c r="B13" s="780" t="s">
        <v>2745</v>
      </c>
      <c r="C13" s="1529">
        <f>'[1]tám, végl. pe.átv  '!C36</f>
        <v>26585</v>
      </c>
      <c r="D13" s="188">
        <f>'tám, végl. pe.átv  '!D36</f>
        <v>21585</v>
      </c>
      <c r="E13" s="1537">
        <f t="shared" ref="E13:E56" si="2">D13/C13</f>
        <v>0.81192401730299035</v>
      </c>
      <c r="F13" s="588"/>
      <c r="G13" s="1515"/>
      <c r="H13" s="761"/>
      <c r="I13" s="1463"/>
      <c r="J13" s="810"/>
    </row>
    <row r="14" spans="1:11" x14ac:dyDescent="0.2">
      <c r="A14" s="776">
        <f>A13+1</f>
        <v>6</v>
      </c>
      <c r="B14" s="777" t="s">
        <v>862</v>
      </c>
      <c r="C14" s="1529"/>
      <c r="D14" s="188"/>
      <c r="E14" s="1537"/>
      <c r="F14" s="588" t="s">
        <v>201</v>
      </c>
      <c r="G14" s="1515">
        <f>'[1]ellátottak önk.'!E29</f>
        <v>16309</v>
      </c>
      <c r="H14" s="778">
        <f>'ÖNK kötelező-önként vállalt'!Q82+'ÖNK kötelező-önként vállalt'!R82</f>
        <v>5428</v>
      </c>
      <c r="I14" s="1463">
        <f t="shared" si="1"/>
        <v>0.33282236801765896</v>
      </c>
      <c r="J14" s="810"/>
    </row>
    <row r="15" spans="1:11" x14ac:dyDescent="0.2">
      <c r="A15" s="776">
        <f t="shared" ref="A15:A26" si="3">A14+1</f>
        <v>7</v>
      </c>
      <c r="B15" s="777" t="s">
        <v>861</v>
      </c>
      <c r="C15" s="1529">
        <v>0</v>
      </c>
      <c r="D15" s="188"/>
      <c r="E15" s="1537"/>
      <c r="F15" s="588"/>
      <c r="G15" s="1516"/>
      <c r="H15" s="761"/>
      <c r="I15" s="1463"/>
      <c r="J15" s="810"/>
    </row>
    <row r="16" spans="1:11" x14ac:dyDescent="0.2">
      <c r="A16" s="776">
        <f t="shared" si="3"/>
        <v>8</v>
      </c>
      <c r="B16" s="782" t="s">
        <v>2746</v>
      </c>
      <c r="C16" s="1529">
        <f>'[1]ÖNK kötelező-nem kötelező'!AP82+'[1]ÖNK kötelező-nem kötelező'!AQ82</f>
        <v>113752</v>
      </c>
      <c r="D16" s="188">
        <f>'felh. bev.  '!H23</f>
        <v>110162</v>
      </c>
      <c r="E16" s="1537">
        <f t="shared" si="2"/>
        <v>0.96844011533863139</v>
      </c>
      <c r="F16" s="588" t="s">
        <v>202</v>
      </c>
      <c r="G16" s="1516"/>
      <c r="H16" s="761"/>
      <c r="I16" s="1463"/>
      <c r="J16" s="810"/>
    </row>
    <row r="17" spans="1:11" x14ac:dyDescent="0.2">
      <c r="A17" s="776">
        <f t="shared" si="3"/>
        <v>9</v>
      </c>
      <c r="B17" s="777" t="s">
        <v>176</v>
      </c>
      <c r="C17" s="1529">
        <f>'[1]közhatalmi bevételek'!D31</f>
        <v>1015566</v>
      </c>
      <c r="D17" s="188">
        <f>'közhatalmi bevételek'!H31</f>
        <v>1154863</v>
      </c>
      <c r="E17" s="1537">
        <f t="shared" si="2"/>
        <v>1.1371619372842336</v>
      </c>
      <c r="F17" s="588" t="s">
        <v>203</v>
      </c>
      <c r="G17" s="1517">
        <f>'[1]ÖNK kötelező-nem kötelező'!K82+'[1]ÖNK kötelező-nem kötelező'!L82</f>
        <v>52366</v>
      </c>
      <c r="H17" s="778">
        <f>mc.pe.átad!F25</f>
        <v>49364</v>
      </c>
      <c r="I17" s="1463">
        <f t="shared" si="1"/>
        <v>0.94267272657831414</v>
      </c>
      <c r="J17" s="810"/>
    </row>
    <row r="18" spans="1:11" x14ac:dyDescent="0.2">
      <c r="A18" s="776">
        <f t="shared" si="3"/>
        <v>10</v>
      </c>
      <c r="B18" s="783" t="s">
        <v>39</v>
      </c>
      <c r="C18" s="1516"/>
      <c r="D18" s="1124"/>
      <c r="E18" s="1537"/>
      <c r="F18" s="588" t="s">
        <v>204</v>
      </c>
      <c r="G18" s="1517">
        <f>'[1]ÖNK kötelező-nem kötelező'!M82+'[1]ÖNK kötelező-nem kötelező'!N82-G22</f>
        <v>116724</v>
      </c>
      <c r="H18" s="778">
        <f>mc.pe.átad!F57</f>
        <v>113894</v>
      </c>
      <c r="I18" s="1463">
        <f t="shared" si="1"/>
        <v>0.9757547719406463</v>
      </c>
      <c r="J18" s="810"/>
    </row>
    <row r="19" spans="1:11" x14ac:dyDescent="0.2">
      <c r="A19" s="776">
        <f t="shared" si="3"/>
        <v>11</v>
      </c>
      <c r="B19" s="783"/>
      <c r="C19" s="1516"/>
      <c r="D19" s="1124"/>
      <c r="E19" s="1537"/>
      <c r="F19" s="588" t="s">
        <v>251</v>
      </c>
      <c r="G19" s="1517">
        <f>'[1]ÖNK kötelező-nem kötelező'!O82+'[1]ÖNK kötelező-nem kötelező'!P82</f>
        <v>117247</v>
      </c>
      <c r="H19" s="778">
        <f>'ÖNK kötelező-önként vállalt'!P82</f>
        <v>117247</v>
      </c>
      <c r="I19" s="1463">
        <f t="shared" si="1"/>
        <v>1</v>
      </c>
      <c r="J19" s="810"/>
    </row>
    <row r="20" spans="1:11" x14ac:dyDescent="0.2">
      <c r="A20" s="776">
        <f>A19+1</f>
        <v>12</v>
      </c>
      <c r="B20" s="777" t="s">
        <v>177</v>
      </c>
      <c r="C20" s="1515">
        <f>'[1]ÖNK kötelező-nem kötelező'!AL82+'[1]ÖNK kötelező-nem kötelező'!AM82</f>
        <v>198643</v>
      </c>
      <c r="D20" s="826">
        <f>'ÖNK kötelező-önként vállalt'!AL82+'ÖNK kötelező-önként vállalt'!AM82</f>
        <v>221125</v>
      </c>
      <c r="E20" s="1537">
        <f t="shared" si="2"/>
        <v>1.1131779121338281</v>
      </c>
      <c r="F20" s="588" t="s">
        <v>206</v>
      </c>
      <c r="G20" s="1518">
        <f>[1]tartalék!C24</f>
        <v>16278</v>
      </c>
      <c r="H20" s="761"/>
      <c r="I20" s="1463">
        <f t="shared" si="1"/>
        <v>0</v>
      </c>
      <c r="J20" s="810"/>
    </row>
    <row r="21" spans="1:11" x14ac:dyDescent="0.2">
      <c r="A21" s="776">
        <f t="shared" si="3"/>
        <v>13</v>
      </c>
      <c r="C21" s="1515"/>
      <c r="D21" s="826"/>
      <c r="E21" s="1537"/>
      <c r="F21" s="588" t="s">
        <v>252</v>
      </c>
      <c r="G21" s="1517">
        <f>[1]tartalék!C29</f>
        <v>20455</v>
      </c>
      <c r="H21" s="761"/>
      <c r="I21" s="1463">
        <f t="shared" si="1"/>
        <v>0</v>
      </c>
      <c r="J21" s="810"/>
    </row>
    <row r="22" spans="1:11" s="789" customFormat="1" x14ac:dyDescent="0.2">
      <c r="A22" s="776">
        <f t="shared" si="3"/>
        <v>14</v>
      </c>
      <c r="B22" s="760" t="s">
        <v>41</v>
      </c>
      <c r="C22" s="1515"/>
      <c r="D22" s="826"/>
      <c r="E22" s="1537"/>
      <c r="F22" s="588" t="s">
        <v>3004</v>
      </c>
      <c r="G22" s="1517">
        <f>[1]mc.pe.átad!E60</f>
        <v>5000</v>
      </c>
      <c r="H22" s="778">
        <f>mc.pe.átad!F60</f>
        <v>5000</v>
      </c>
      <c r="I22" s="1463">
        <f t="shared" si="1"/>
        <v>1</v>
      </c>
      <c r="J22" s="1125"/>
    </row>
    <row r="23" spans="1:11" s="789" customFormat="1" x14ac:dyDescent="0.2">
      <c r="A23" s="776">
        <f t="shared" si="3"/>
        <v>15</v>
      </c>
      <c r="B23" s="760" t="s">
        <v>178</v>
      </c>
      <c r="C23" s="1515">
        <v>0</v>
      </c>
      <c r="D23" s="826"/>
      <c r="E23" s="1537"/>
      <c r="F23" s="787"/>
      <c r="G23" s="1517"/>
      <c r="I23" s="1463"/>
      <c r="J23" s="1125"/>
    </row>
    <row r="24" spans="1:11" x14ac:dyDescent="0.2">
      <c r="A24" s="776">
        <f t="shared" si="3"/>
        <v>16</v>
      </c>
      <c r="B24" s="760" t="s">
        <v>181</v>
      </c>
      <c r="C24" s="1515">
        <f>'[1]ÖNK kötelező-nem kötelező'!AS53</f>
        <v>39069</v>
      </c>
      <c r="D24" s="826">
        <f>'felh. bev.  '!H12</f>
        <v>39069</v>
      </c>
      <c r="E24" s="1537">
        <f t="shared" si="2"/>
        <v>1</v>
      </c>
      <c r="F24" s="790" t="s">
        <v>65</v>
      </c>
      <c r="G24" s="1519">
        <f>SUM(G10:G22)</f>
        <v>1436553</v>
      </c>
      <c r="H24" s="839">
        <f t="shared" ref="H24" si="4">SUM(H10:H22)</f>
        <v>1007264</v>
      </c>
      <c r="I24" s="1463">
        <f t="shared" si="1"/>
        <v>0.70116730813273165</v>
      </c>
      <c r="J24" s="810"/>
    </row>
    <row r="25" spans="1:11" x14ac:dyDescent="0.2">
      <c r="A25" s="776">
        <f t="shared" si="3"/>
        <v>17</v>
      </c>
      <c r="B25" s="760" t="s">
        <v>182</v>
      </c>
      <c r="C25" s="1515">
        <f>'[1]felh. bev.  '!D13</f>
        <v>0</v>
      </c>
      <c r="D25" s="826">
        <f>'felh. bev.  '!H13</f>
        <v>4</v>
      </c>
      <c r="E25" s="1537"/>
      <c r="F25" s="787"/>
      <c r="G25" s="1520"/>
      <c r="H25" s="761"/>
      <c r="I25" s="1463"/>
      <c r="J25" s="810"/>
    </row>
    <row r="26" spans="1:11" x14ac:dyDescent="0.2">
      <c r="A26" s="776">
        <f t="shared" si="3"/>
        <v>18</v>
      </c>
      <c r="B26" s="760" t="s">
        <v>183</v>
      </c>
      <c r="C26" s="1529">
        <f>'[1]felh. bev.  '!D16</f>
        <v>0</v>
      </c>
      <c r="D26" s="188"/>
      <c r="E26" s="1537"/>
      <c r="F26" s="589" t="s">
        <v>34</v>
      </c>
      <c r="G26" s="1520"/>
      <c r="H26" s="761"/>
      <c r="I26" s="1463"/>
      <c r="J26" s="810"/>
    </row>
    <row r="27" spans="1:11" x14ac:dyDescent="0.2">
      <c r="A27" s="776">
        <f t="shared" si="0"/>
        <v>19</v>
      </c>
      <c r="B27" s="777" t="s">
        <v>184</v>
      </c>
      <c r="C27" s="1529">
        <v>0</v>
      </c>
      <c r="D27" s="188"/>
      <c r="E27" s="1537"/>
      <c r="F27" s="588" t="s">
        <v>253</v>
      </c>
      <c r="G27" s="1517">
        <f>'[1]felhalm. kiad.  '!G15+'[1]felhalm. kiad.  '!G39+'[1]felhalm. kiad.  '!G52+'[1]felhalm. kiad.  '!G57+'[1]felhalm. kiad.  '!G64+'[1]felhalm. kiad.  '!G70+'[1]felhalm. kiad.  '!G67</f>
        <v>2088714</v>
      </c>
      <c r="H27" s="778">
        <f>'felhalm. kiad.  '!H39+'felhalm. kiad.  '!H52+'felhalm. kiad.  '!H64+'felhalm. kiad.  '!H67</f>
        <v>810086</v>
      </c>
      <c r="I27" s="1463">
        <f t="shared" si="1"/>
        <v>0.38783959891110031</v>
      </c>
      <c r="J27" s="787"/>
      <c r="K27" s="1126"/>
    </row>
    <row r="28" spans="1:11" x14ac:dyDescent="0.2">
      <c r="A28" s="776">
        <f t="shared" si="0"/>
        <v>20</v>
      </c>
      <c r="B28" s="777"/>
      <c r="C28" s="1529"/>
      <c r="D28" s="188"/>
      <c r="E28" s="1537"/>
      <c r="F28" s="588" t="s">
        <v>210</v>
      </c>
      <c r="G28" s="1517">
        <f>'[1]felhalm. kiad.  '!G21</f>
        <v>45530</v>
      </c>
      <c r="H28" s="778">
        <f>'felhalm. kiad.  '!H21</f>
        <v>38280</v>
      </c>
      <c r="I28" s="1463">
        <f t="shared" si="1"/>
        <v>0.84076433121019112</v>
      </c>
      <c r="J28" s="810"/>
    </row>
    <row r="29" spans="1:11" x14ac:dyDescent="0.2">
      <c r="A29" s="776">
        <f t="shared" si="0"/>
        <v>21</v>
      </c>
      <c r="B29" s="760" t="s">
        <v>185</v>
      </c>
      <c r="C29" s="1529">
        <f>'[1]ÖNK kötelező-nem kötelező'!AN82+'[1]ÖNK kötelező-nem kötelező'!AO82</f>
        <v>23313</v>
      </c>
      <c r="D29" s="188">
        <f>'tám, végl. pe.átv  '!D39</f>
        <v>23312</v>
      </c>
      <c r="E29" s="1537">
        <f t="shared" si="2"/>
        <v>0.9999571054776305</v>
      </c>
      <c r="F29" s="588" t="s">
        <v>211</v>
      </c>
      <c r="G29" s="1517"/>
      <c r="H29" s="761"/>
      <c r="I29" s="1463"/>
      <c r="J29" s="810"/>
    </row>
    <row r="30" spans="1:11" s="789" customFormat="1" x14ac:dyDescent="0.2">
      <c r="A30" s="776">
        <f t="shared" si="0"/>
        <v>22</v>
      </c>
      <c r="B30" s="760" t="s">
        <v>250</v>
      </c>
      <c r="C30" s="1529">
        <f>'[1]ÖNK kötelező-nem kötelező'!AT51+'[1]ÖNK kötelező-nem kötelező'!AU51+'[1]ÖNK kötelező-nem kötelező'!AW82</f>
        <v>17909</v>
      </c>
      <c r="D30" s="188">
        <f>'felh. bev.  '!H27+'felh. bev.  '!H31</f>
        <v>17754</v>
      </c>
      <c r="E30" s="1537">
        <f t="shared" si="2"/>
        <v>0.99134513373164335</v>
      </c>
      <c r="F30" s="588" t="s">
        <v>212</v>
      </c>
      <c r="G30" s="1517">
        <f>'[1]ÖNK kötelező-nem kötelező'!U82+'[1]ÖNK kötelező-nem kötelező'!V82</f>
        <v>14465</v>
      </c>
      <c r="H30" s="778">
        <f>'felhalm. kiad.  '!H74</f>
        <v>14462</v>
      </c>
      <c r="I30" s="1463">
        <f t="shared" si="1"/>
        <v>0.99979260283442795</v>
      </c>
      <c r="J30" s="1125"/>
    </row>
    <row r="31" spans="1:11" s="789" customFormat="1" x14ac:dyDescent="0.2">
      <c r="A31" s="776">
        <f t="shared" si="0"/>
        <v>23</v>
      </c>
      <c r="B31" s="760"/>
      <c r="C31" s="1529"/>
      <c r="D31" s="188"/>
      <c r="E31" s="1537"/>
      <c r="F31" s="588" t="s">
        <v>869</v>
      </c>
      <c r="G31" s="1517">
        <f>'[1]felhalm. kiad.  '!G85</f>
        <v>3000</v>
      </c>
      <c r="H31" s="778">
        <f>'felhalm. kiad.  '!H84</f>
        <v>1000</v>
      </c>
      <c r="I31" s="1463">
        <f t="shared" si="1"/>
        <v>0.33333333333333331</v>
      </c>
      <c r="J31" s="1125"/>
    </row>
    <row r="32" spans="1:11" x14ac:dyDescent="0.2">
      <c r="A32" s="776">
        <f t="shared" si="0"/>
        <v>24</v>
      </c>
      <c r="C32" s="1529"/>
      <c r="D32" s="188"/>
      <c r="E32" s="1537"/>
      <c r="F32" s="588" t="s">
        <v>867</v>
      </c>
      <c r="G32" s="1517">
        <f>'[1]felhalm. kiad.  '!G80</f>
        <v>2927</v>
      </c>
      <c r="H32" s="778">
        <f>'felhalm. kiad.  '!H79</f>
        <v>2927</v>
      </c>
      <c r="I32" s="1463">
        <f t="shared" si="1"/>
        <v>1</v>
      </c>
      <c r="J32" s="810"/>
    </row>
    <row r="33" spans="1:10" s="796" customFormat="1" x14ac:dyDescent="0.2">
      <c r="A33" s="776">
        <f t="shared" si="0"/>
        <v>25</v>
      </c>
      <c r="B33" s="793" t="s">
        <v>51</v>
      </c>
      <c r="C33" s="1530">
        <f>C12+C20+C11+C17+C13+C29</f>
        <v>1934817</v>
      </c>
      <c r="D33" s="1530">
        <f>D12+D20+D11+D17+D13+D29</f>
        <v>2091595</v>
      </c>
      <c r="E33" s="1537">
        <f t="shared" si="2"/>
        <v>1.0810298855137204</v>
      </c>
      <c r="F33" s="588" t="s">
        <v>868</v>
      </c>
      <c r="G33" s="1517">
        <f>[1]tartalék!C16</f>
        <v>6817</v>
      </c>
      <c r="H33" s="761"/>
      <c r="I33" s="1463">
        <f t="shared" si="1"/>
        <v>0</v>
      </c>
      <c r="J33" s="1127"/>
    </row>
    <row r="34" spans="1:10" x14ac:dyDescent="0.2">
      <c r="A34" s="776">
        <f t="shared" si="0"/>
        <v>26</v>
      </c>
      <c r="B34" s="838" t="s">
        <v>66</v>
      </c>
      <c r="C34" s="1519">
        <f>C15+C16+C24+C25+C26+C27+C30</f>
        <v>170730</v>
      </c>
      <c r="D34" s="1519">
        <f>D15+D16+D24+D25+D26+D27+D30</f>
        <v>166989</v>
      </c>
      <c r="E34" s="1537">
        <f t="shared" si="2"/>
        <v>0.97808820945352315</v>
      </c>
      <c r="F34" s="798" t="s">
        <v>67</v>
      </c>
      <c r="G34" s="1519">
        <f>SUM(G27:G33)</f>
        <v>2161453</v>
      </c>
      <c r="H34" s="1519">
        <f>SUM(H27:H33)</f>
        <v>866755</v>
      </c>
      <c r="I34" s="1463">
        <f t="shared" si="1"/>
        <v>0.40100571236108301</v>
      </c>
      <c r="J34" s="810"/>
    </row>
    <row r="35" spans="1:10" x14ac:dyDescent="0.2">
      <c r="A35" s="776">
        <f t="shared" si="0"/>
        <v>27</v>
      </c>
      <c r="B35" s="795" t="s">
        <v>50</v>
      </c>
      <c r="C35" s="1521">
        <f>C33+C34</f>
        <v>2105547</v>
      </c>
      <c r="D35" s="1521">
        <f>D33+D34</f>
        <v>2258584</v>
      </c>
      <c r="E35" s="1537">
        <f t="shared" si="2"/>
        <v>1.0726827755447872</v>
      </c>
      <c r="F35" s="800" t="s">
        <v>68</v>
      </c>
      <c r="G35" s="1521">
        <f>G24+G34</f>
        <v>3598006</v>
      </c>
      <c r="H35" s="819">
        <f t="shared" ref="H35" si="5">H24+H34</f>
        <v>1874019</v>
      </c>
      <c r="I35" s="1463">
        <f t="shared" si="1"/>
        <v>0.52084932598778322</v>
      </c>
      <c r="J35" s="810"/>
    </row>
    <row r="36" spans="1:10" x14ac:dyDescent="0.2">
      <c r="A36" s="776">
        <f t="shared" si="0"/>
        <v>28</v>
      </c>
      <c r="C36" s="1517"/>
      <c r="D36" s="778"/>
      <c r="E36" s="1537"/>
      <c r="F36" s="787"/>
      <c r="G36" s="1520"/>
      <c r="H36" s="761"/>
      <c r="I36" s="1463"/>
      <c r="J36" s="810"/>
    </row>
    <row r="37" spans="1:10" x14ac:dyDescent="0.2">
      <c r="A37" s="776">
        <f t="shared" si="0"/>
        <v>29</v>
      </c>
      <c r="B37" s="795" t="s">
        <v>23</v>
      </c>
      <c r="C37" s="1521">
        <f>C35-G35</f>
        <v>-1492459</v>
      </c>
      <c r="D37" s="799"/>
      <c r="E37" s="1537">
        <f t="shared" si="2"/>
        <v>0</v>
      </c>
      <c r="F37" s="790"/>
      <c r="G37" s="1522"/>
      <c r="H37" s="761"/>
      <c r="I37" s="1463"/>
      <c r="J37" s="810"/>
    </row>
    <row r="38" spans="1:10" s="796" customFormat="1" x14ac:dyDescent="0.2">
      <c r="A38" s="776">
        <f t="shared" si="0"/>
        <v>30</v>
      </c>
      <c r="B38" s="760"/>
      <c r="C38" s="1517"/>
      <c r="D38" s="778"/>
      <c r="E38" s="1537"/>
      <c r="F38" s="787"/>
      <c r="G38" s="1520"/>
      <c r="I38" s="1463"/>
      <c r="J38" s="1127"/>
    </row>
    <row r="39" spans="1:10" s="796" customFormat="1" x14ac:dyDescent="0.2">
      <c r="A39" s="776">
        <f t="shared" si="0"/>
        <v>31</v>
      </c>
      <c r="B39" s="803" t="s">
        <v>52</v>
      </c>
      <c r="C39" s="1531"/>
      <c r="D39" s="336"/>
      <c r="E39" s="1537"/>
      <c r="F39" s="589" t="s">
        <v>33</v>
      </c>
      <c r="G39" s="1523"/>
      <c r="I39" s="1463"/>
      <c r="J39" s="1127"/>
    </row>
    <row r="40" spans="1:10" s="796" customFormat="1" x14ac:dyDescent="0.2">
      <c r="A40" s="776">
        <f t="shared" si="0"/>
        <v>32</v>
      </c>
      <c r="B40" s="804" t="s">
        <v>641</v>
      </c>
      <c r="C40" s="1531"/>
      <c r="D40" s="336"/>
      <c r="E40" s="1537"/>
      <c r="F40" s="805" t="s">
        <v>4</v>
      </c>
      <c r="G40" s="1524"/>
      <c r="I40" s="1463"/>
      <c r="J40" s="1127"/>
    </row>
    <row r="41" spans="1:10" s="796" customFormat="1" ht="12.75" customHeight="1" x14ac:dyDescent="0.2">
      <c r="A41" s="807">
        <f t="shared" si="0"/>
        <v>33</v>
      </c>
      <c r="B41" s="808" t="s">
        <v>2790</v>
      </c>
      <c r="C41" s="1532"/>
      <c r="D41" s="1128"/>
      <c r="E41" s="1537"/>
      <c r="F41" s="1129" t="s">
        <v>3</v>
      </c>
      <c r="G41" s="1517">
        <f>'[1]hitelállomány '!H12</f>
        <v>157440</v>
      </c>
      <c r="H41" s="778">
        <f>'hitelállomány '!H13</f>
        <v>149724</v>
      </c>
      <c r="I41" s="1463">
        <f t="shared" si="1"/>
        <v>0.95099085365853664</v>
      </c>
      <c r="J41" s="1127"/>
    </row>
    <row r="42" spans="1:10" x14ac:dyDescent="0.2">
      <c r="A42" s="776">
        <f t="shared" si="0"/>
        <v>34</v>
      </c>
      <c r="B42" s="786" t="s">
        <v>643</v>
      </c>
      <c r="C42" s="1533"/>
      <c r="D42" s="812"/>
      <c r="E42" s="1537"/>
      <c r="F42" s="588" t="s">
        <v>5</v>
      </c>
      <c r="G42" s="1523"/>
      <c r="H42" s="761"/>
      <c r="I42" s="1463"/>
      <c r="J42" s="810"/>
    </row>
    <row r="43" spans="1:10" x14ac:dyDescent="0.2">
      <c r="A43" s="776">
        <f t="shared" si="0"/>
        <v>35</v>
      </c>
      <c r="B43" s="786" t="s">
        <v>190</v>
      </c>
      <c r="C43" s="1529"/>
      <c r="D43" s="188"/>
      <c r="E43" s="1537"/>
      <c r="F43" s="588" t="s">
        <v>6</v>
      </c>
      <c r="G43" s="1523"/>
      <c r="H43" s="761"/>
      <c r="I43" s="1463"/>
      <c r="J43" s="810"/>
    </row>
    <row r="44" spans="1:10" x14ac:dyDescent="0.2">
      <c r="A44" s="776">
        <f t="shared" si="0"/>
        <v>36</v>
      </c>
      <c r="B44" s="814" t="s">
        <v>191</v>
      </c>
      <c r="C44" s="1529">
        <f>'[1]ÖNK kötelező-nem kötelező'!AX80+'[1]ÖNK kötelező-nem kötelező'!AY80</f>
        <v>649603</v>
      </c>
      <c r="D44" s="188">
        <v>649603</v>
      </c>
      <c r="E44" s="1537">
        <f t="shared" si="2"/>
        <v>1</v>
      </c>
      <c r="F44" s="588" t="s">
        <v>7</v>
      </c>
      <c r="G44" s="1523"/>
      <c r="H44" s="761"/>
      <c r="I44" s="1463"/>
      <c r="J44" s="810"/>
    </row>
    <row r="45" spans="1:10" ht="17.25" x14ac:dyDescent="0.2">
      <c r="A45" s="776"/>
      <c r="B45" s="1130" t="s">
        <v>2495</v>
      </c>
      <c r="C45" s="1529">
        <f>'[1]ÖNK kötelező-nem kötelező'!AX12+'[1]ÖNK kötelező-nem kötelező'!AY13+'[1]ÖNK kötelező-nem kötelező'!AY19+'[1]ÖNK kötelező-nem kötelező'!AX20+'[1]ÖNK kötelező-nem kötelező'!AX25+'[1]ÖNK kötelező-nem kötelező'!AX77+'[1]ÖNK kötelező-nem kötelező'!AY78+'[1]ÖNK kötelező-nem kötelező'!AY76+'[1]ÖNK kötelező-nem kötelező'!AX26+'[1]ÖNK kötelező-nem kötelező'!AX29</f>
        <v>2140105</v>
      </c>
      <c r="D45" s="188">
        <v>2140105</v>
      </c>
      <c r="E45" s="1537">
        <f t="shared" si="2"/>
        <v>1</v>
      </c>
      <c r="F45" s="588"/>
      <c r="G45" s="1523"/>
      <c r="H45" s="761"/>
      <c r="I45" s="1463"/>
      <c r="J45" s="810"/>
    </row>
    <row r="46" spans="1:10" x14ac:dyDescent="0.2">
      <c r="A46" s="776">
        <f>A44+1</f>
        <v>37</v>
      </c>
      <c r="B46" s="814" t="s">
        <v>2496</v>
      </c>
      <c r="C46" s="1534"/>
      <c r="D46" s="1131"/>
      <c r="E46" s="1537"/>
      <c r="F46" s="588"/>
      <c r="G46" s="1523"/>
      <c r="H46" s="761"/>
      <c r="I46" s="1463"/>
      <c r="J46" s="810"/>
    </row>
    <row r="47" spans="1:10" x14ac:dyDescent="0.2">
      <c r="A47" s="776">
        <f t="shared" si="0"/>
        <v>38</v>
      </c>
      <c r="B47" s="786" t="s">
        <v>192</v>
      </c>
      <c r="C47" s="1529">
        <f>'[1]ÖNK kötelező-nem kötelező'!AY36+'[1]ÖNK kötelező-nem kötelező'!AX36</f>
        <v>72499</v>
      </c>
      <c r="D47" s="188">
        <f>'ÖNK kötelező-önként vállalt'!AY36</f>
        <v>72499</v>
      </c>
      <c r="E47" s="1537">
        <f t="shared" si="2"/>
        <v>1</v>
      </c>
      <c r="F47" s="588" t="s">
        <v>8</v>
      </c>
      <c r="G47" s="1520"/>
      <c r="H47" s="761"/>
      <c r="I47" s="1463"/>
      <c r="J47" s="810"/>
    </row>
    <row r="48" spans="1:10" x14ac:dyDescent="0.2">
      <c r="A48" s="776">
        <f t="shared" si="0"/>
        <v>39</v>
      </c>
      <c r="B48" s="786" t="s">
        <v>645</v>
      </c>
      <c r="C48" s="1535"/>
      <c r="D48" s="1132"/>
      <c r="E48" s="1537"/>
      <c r="F48" s="588" t="s">
        <v>254</v>
      </c>
      <c r="G48" s="1517">
        <f>'[1]ÖNK kötelező-nem kötelező'!AD36+'[1]ÖNK kötelező-nem kötelező'!AC36</f>
        <v>69949</v>
      </c>
      <c r="H48" s="778">
        <f>'ÖNK kötelező-önként vállalt'!AD36</f>
        <v>69948</v>
      </c>
      <c r="I48" s="1463">
        <f t="shared" si="1"/>
        <v>0.99998570386996244</v>
      </c>
      <c r="J48" s="810"/>
    </row>
    <row r="49" spans="1:12" x14ac:dyDescent="0.2">
      <c r="A49" s="776">
        <f t="shared" si="0"/>
        <v>40</v>
      </c>
      <c r="B49" s="786" t="s">
        <v>646</v>
      </c>
      <c r="C49" s="1534"/>
      <c r="D49" s="1131"/>
      <c r="E49" s="1537"/>
      <c r="F49" s="588" t="s">
        <v>220</v>
      </c>
      <c r="G49" s="1520"/>
      <c r="H49" s="761"/>
      <c r="I49" s="1463"/>
      <c r="J49" s="810"/>
    </row>
    <row r="50" spans="1:12" x14ac:dyDescent="0.2">
      <c r="A50" s="776">
        <f t="shared" si="0"/>
        <v>41</v>
      </c>
      <c r="B50" s="786" t="s">
        <v>647</v>
      </c>
      <c r="C50" s="1534"/>
      <c r="D50" s="1131"/>
      <c r="E50" s="1537"/>
      <c r="F50" s="779" t="s">
        <v>221</v>
      </c>
      <c r="G50" s="1517">
        <f>'[1]pü.mérleg Hivatal'!D48+'[1]püm. GAMESZ. '!C48+'[1]püm-TASZII.'!C48+[1]püm.Brunszvik!C48+'[1]püm Festetics'!C48</f>
        <v>1102892</v>
      </c>
      <c r="H50" s="778">
        <f>'pü mérleg Hivatal'!E48+'püm. GAMESZ. '!D48+püm.Brunszvik!D48+'püm Festetics'!D48+'püm-TASZII.'!D48</f>
        <v>1069085</v>
      </c>
      <c r="I50" s="1463">
        <f t="shared" si="1"/>
        <v>0.96934695328282372</v>
      </c>
      <c r="J50" s="810"/>
    </row>
    <row r="51" spans="1:12" x14ac:dyDescent="0.2">
      <c r="A51" s="776">
        <f t="shared" si="0"/>
        <v>42</v>
      </c>
      <c r="B51" s="786" t="s">
        <v>0</v>
      </c>
      <c r="C51" s="1534"/>
      <c r="D51" s="1131"/>
      <c r="E51" s="1537"/>
      <c r="F51" s="779" t="s">
        <v>222</v>
      </c>
      <c r="G51" s="1517">
        <f>'[1]pü.mérleg Hivatal'!D49+'[1]püm. GAMESZ. '!C49+'[1]püm-TASZII.'!C49+[1]püm.Brunszvik!C49+'[1]püm Festetics'!C49</f>
        <v>39467</v>
      </c>
      <c r="H51" s="778">
        <f>'pü mérleg Hivatal'!E49+'püm. GAMESZ. '!D49+püm.Brunszvik!D49+'püm Festetics'!D49+'püm-TASZII.'!D49</f>
        <v>35311</v>
      </c>
      <c r="I51" s="1463">
        <f t="shared" si="1"/>
        <v>0.8946968353307827</v>
      </c>
      <c r="J51" s="810"/>
    </row>
    <row r="52" spans="1:12" x14ac:dyDescent="0.2">
      <c r="A52" s="776">
        <f t="shared" si="0"/>
        <v>43</v>
      </c>
      <c r="B52" s="786" t="s">
        <v>1</v>
      </c>
      <c r="C52" s="1529"/>
      <c r="D52" s="188"/>
      <c r="E52" s="1537"/>
      <c r="F52" s="588" t="s">
        <v>13</v>
      </c>
      <c r="G52" s="1517"/>
      <c r="H52" s="761"/>
      <c r="I52" s="1463"/>
      <c r="J52" s="810"/>
    </row>
    <row r="53" spans="1:12" x14ac:dyDescent="0.2">
      <c r="A53" s="776">
        <f t="shared" si="0"/>
        <v>44</v>
      </c>
      <c r="B53" s="786"/>
      <c r="C53" s="1534"/>
      <c r="D53" s="1131"/>
      <c r="E53" s="1537"/>
      <c r="F53" s="588" t="s">
        <v>14</v>
      </c>
      <c r="G53" s="1517"/>
      <c r="H53" s="761"/>
      <c r="I53" s="1463"/>
      <c r="J53" s="810"/>
    </row>
    <row r="54" spans="1:12" x14ac:dyDescent="0.2">
      <c r="A54" s="776">
        <f t="shared" si="0"/>
        <v>45</v>
      </c>
      <c r="B54" s="786"/>
      <c r="C54" s="1534"/>
      <c r="D54" s="1131"/>
      <c r="E54" s="1537"/>
      <c r="F54" s="588" t="s">
        <v>15</v>
      </c>
      <c r="G54" s="1517"/>
      <c r="H54" s="761"/>
      <c r="I54" s="1463"/>
      <c r="J54" s="810"/>
    </row>
    <row r="55" spans="1:12" ht="12" thickBot="1" x14ac:dyDescent="0.25">
      <c r="A55" s="776">
        <f t="shared" si="0"/>
        <v>46</v>
      </c>
      <c r="B55" s="795" t="s">
        <v>424</v>
      </c>
      <c r="C55" s="1531">
        <f>SUM(C40:C53)</f>
        <v>2862207</v>
      </c>
      <c r="D55" s="1531">
        <f>SUM(D40:D53)</f>
        <v>2862207</v>
      </c>
      <c r="E55" s="1537">
        <f t="shared" si="2"/>
        <v>1</v>
      </c>
      <c r="F55" s="589" t="s">
        <v>417</v>
      </c>
      <c r="G55" s="1521">
        <f t="shared" ref="G55:H55" si="6">SUM(G40:G54)</f>
        <v>1369748</v>
      </c>
      <c r="H55" s="819">
        <f t="shared" si="6"/>
        <v>1324068</v>
      </c>
      <c r="I55" s="1463">
        <f t="shared" si="1"/>
        <v>0.9666508000011681</v>
      </c>
      <c r="J55" s="810"/>
    </row>
    <row r="56" spans="1:12" ht="12" thickBot="1" x14ac:dyDescent="0.25">
      <c r="A56" s="815">
        <f t="shared" si="0"/>
        <v>47</v>
      </c>
      <c r="B56" s="816" t="s">
        <v>419</v>
      </c>
      <c r="C56" s="817">
        <f>C35+C55</f>
        <v>4967754</v>
      </c>
      <c r="D56" s="817">
        <f t="shared" ref="D56" si="7">D35+D55</f>
        <v>5120791</v>
      </c>
      <c r="E56" s="1538">
        <f t="shared" si="2"/>
        <v>1.0308060745358969</v>
      </c>
      <c r="F56" s="1133" t="s">
        <v>418</v>
      </c>
      <c r="G56" s="1536">
        <f>G35+G55</f>
        <v>4967754</v>
      </c>
      <c r="H56" s="1278">
        <f t="shared" ref="H56" si="8">H35+H55</f>
        <v>3198087</v>
      </c>
      <c r="I56" s="1539">
        <f t="shared" si="1"/>
        <v>0.643769196300783</v>
      </c>
      <c r="L56" s="1134"/>
    </row>
    <row r="57" spans="1:12" x14ac:dyDescent="0.2">
      <c r="B57" s="795"/>
      <c r="C57" s="819"/>
      <c r="D57" s="819"/>
      <c r="E57" s="819"/>
      <c r="F57" s="819"/>
      <c r="G57" s="819"/>
      <c r="H57" s="761"/>
      <c r="I57" s="761"/>
    </row>
  </sheetData>
  <sheetProtection selectLockedCells="1" selectUnlockedCells="1"/>
  <mergeCells count="15">
    <mergeCell ref="J6:J7"/>
    <mergeCell ref="K6:K7"/>
    <mergeCell ref="H6:H7"/>
    <mergeCell ref="I6:I7"/>
    <mergeCell ref="A1:I1"/>
    <mergeCell ref="A3:I3"/>
    <mergeCell ref="A4:I4"/>
    <mergeCell ref="A5:I5"/>
    <mergeCell ref="C6:C7"/>
    <mergeCell ref="F6:F7"/>
    <mergeCell ref="G6:G7"/>
    <mergeCell ref="A6:A8"/>
    <mergeCell ref="B6:B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 tint="-0.249977111117893"/>
    <pageSetUpPr fitToPage="1"/>
  </sheetPr>
  <dimension ref="A1:BB82"/>
  <sheetViews>
    <sheetView zoomScale="114" zoomScaleNormal="114" workbookViewId="0">
      <pane xSplit="4" ySplit="9" topLeftCell="F67" activePane="bottomRight" state="frozen"/>
      <selection pane="topRight" activeCell="E1" sqref="E1"/>
      <selection pane="bottomLeft" activeCell="A10" sqref="A10"/>
      <selection pane="bottomRight" activeCell="X62" sqref="X62"/>
    </sheetView>
  </sheetViews>
  <sheetFormatPr defaultColWidth="9.140625" defaultRowHeight="9.75" x14ac:dyDescent="0.2"/>
  <cols>
    <col min="1" max="1" width="4.140625" style="895" customWidth="1"/>
    <col min="2" max="2" width="4.85546875" style="880" customWidth="1"/>
    <col min="3" max="3" width="31.140625" style="902" customWidth="1"/>
    <col min="4" max="4" width="5.42578125" style="902" customWidth="1"/>
    <col min="5" max="5" width="4.5703125" style="905" customWidth="1"/>
    <col min="6" max="8" width="4.5703125" style="814" customWidth="1"/>
    <col min="9" max="10" width="4.85546875" style="814" bestFit="1" customWidth="1"/>
    <col min="11" max="13" width="4.5703125" style="814" customWidth="1"/>
    <col min="14" max="14" width="4.85546875" style="814" bestFit="1" customWidth="1"/>
    <col min="15" max="15" width="4.5703125" style="814" customWidth="1"/>
    <col min="16" max="16" width="5.7109375" style="814" bestFit="1" customWidth="1"/>
    <col min="17" max="18" width="4.5703125" style="814" customWidth="1"/>
    <col min="19" max="19" width="5.42578125" style="814" customWidth="1"/>
    <col min="20" max="20" width="5" style="814" customWidth="1"/>
    <col min="21" max="28" width="4.5703125" style="814" customWidth="1"/>
    <col min="29" max="30" width="4.85546875" style="814" bestFit="1" customWidth="1"/>
    <col min="31" max="32" width="5.7109375" style="814" bestFit="1" customWidth="1"/>
    <col min="33" max="33" width="5.7109375" style="814" customWidth="1"/>
    <col min="34" max="34" width="4.85546875" style="780" bestFit="1" customWidth="1"/>
    <col min="35" max="36" width="4.5703125" style="780" customWidth="1"/>
    <col min="37" max="37" width="5.7109375" style="780" bestFit="1" customWidth="1"/>
    <col min="38" max="38" width="4.85546875" style="895" bestFit="1" customWidth="1"/>
    <col min="39" max="49" width="4.5703125" style="895" customWidth="1"/>
    <col min="50" max="51" width="5.7109375" style="895" bestFit="1" customWidth="1"/>
    <col min="52" max="52" width="5.5703125" style="895" customWidth="1"/>
    <col min="53" max="53" width="5.7109375" style="895" bestFit="1" customWidth="1"/>
    <col min="54" max="54" width="5.7109375" style="895" customWidth="1"/>
    <col min="55" max="16384" width="9.140625" style="895"/>
  </cols>
  <sheetData>
    <row r="1" spans="1:54" ht="8.25" x14ac:dyDescent="0.15">
      <c r="B1" s="2066" t="s">
        <v>3030</v>
      </c>
      <c r="C1" s="2066"/>
      <c r="D1" s="2066"/>
      <c r="E1" s="2066"/>
      <c r="F1" s="2066"/>
      <c r="G1" s="2066"/>
      <c r="H1" s="2066"/>
      <c r="I1" s="2066"/>
      <c r="J1" s="2066"/>
      <c r="K1" s="2066"/>
      <c r="L1" s="2066"/>
      <c r="M1" s="2066"/>
      <c r="N1" s="2066"/>
      <c r="O1" s="2066"/>
      <c r="P1" s="2066"/>
      <c r="Q1" s="2066"/>
      <c r="R1" s="2066"/>
      <c r="S1" s="2066"/>
      <c r="T1" s="2066"/>
      <c r="U1" s="2066"/>
      <c r="V1" s="2066"/>
      <c r="W1" s="2066"/>
      <c r="X1" s="2066"/>
      <c r="Y1" s="2066"/>
      <c r="Z1" s="2066"/>
      <c r="AA1" s="2066"/>
      <c r="AB1" s="2066"/>
      <c r="AC1" s="2066"/>
      <c r="AD1" s="2066"/>
      <c r="AE1" s="2066"/>
      <c r="AF1" s="2066"/>
      <c r="AG1" s="2066"/>
      <c r="AH1" s="2066"/>
      <c r="AI1" s="2066"/>
      <c r="AJ1" s="2066"/>
      <c r="AK1" s="2066"/>
      <c r="AL1" s="2066"/>
      <c r="AM1" s="2066"/>
      <c r="AN1" s="2066"/>
      <c r="AO1" s="2066"/>
      <c r="AP1" s="2066"/>
      <c r="AQ1" s="2066"/>
      <c r="AR1" s="2066"/>
      <c r="AS1" s="2066"/>
      <c r="AT1" s="2066"/>
      <c r="AU1" s="2066"/>
      <c r="AV1" s="2066"/>
      <c r="AW1" s="2066"/>
      <c r="AX1" s="2066"/>
      <c r="AY1" s="2066"/>
      <c r="AZ1" s="2066"/>
      <c r="BA1" s="2066"/>
      <c r="BB1" s="2066"/>
    </row>
    <row r="2" spans="1:54" x14ac:dyDescent="0.2">
      <c r="B2" s="1887" t="s">
        <v>74</v>
      </c>
      <c r="C2" s="1887"/>
      <c r="D2" s="1887"/>
      <c r="E2" s="1887"/>
      <c r="F2" s="1887"/>
      <c r="G2" s="1887"/>
      <c r="H2" s="1887"/>
      <c r="I2" s="1887"/>
      <c r="J2" s="1887"/>
      <c r="K2" s="1887"/>
      <c r="L2" s="1887"/>
      <c r="M2" s="1887"/>
      <c r="N2" s="1887"/>
      <c r="O2" s="1887"/>
      <c r="P2" s="1887"/>
      <c r="Q2" s="1887"/>
      <c r="R2" s="1887"/>
      <c r="S2" s="1887"/>
      <c r="T2" s="1887"/>
      <c r="U2" s="1887"/>
      <c r="V2" s="1887"/>
      <c r="W2" s="1887"/>
      <c r="X2" s="1887"/>
      <c r="Y2" s="1887"/>
      <c r="Z2" s="1887"/>
      <c r="AA2" s="1887"/>
      <c r="AB2" s="1887"/>
      <c r="AC2" s="1887"/>
      <c r="AD2" s="1887"/>
      <c r="AE2" s="1887"/>
      <c r="AF2" s="1887"/>
      <c r="AG2" s="1887"/>
      <c r="AH2" s="1887"/>
      <c r="AI2" s="1887"/>
      <c r="AJ2" s="1887"/>
      <c r="AK2" s="1887"/>
      <c r="AL2" s="1887"/>
      <c r="AM2" s="1887"/>
      <c r="AN2" s="1887"/>
      <c r="AO2" s="1887"/>
      <c r="AP2" s="1887"/>
      <c r="AQ2" s="1887"/>
      <c r="AR2" s="1887"/>
      <c r="AS2" s="1887"/>
      <c r="AT2" s="1887"/>
      <c r="AU2" s="1887"/>
      <c r="AV2" s="1887"/>
      <c r="AW2" s="1887"/>
      <c r="AX2" s="1887"/>
      <c r="AY2" s="1887"/>
      <c r="AZ2" s="1887"/>
      <c r="BA2" s="1887"/>
      <c r="BB2" s="1887"/>
    </row>
    <row r="3" spans="1:54" x14ac:dyDescent="0.2">
      <c r="B3" s="1887" t="s">
        <v>2791</v>
      </c>
      <c r="C3" s="1887"/>
      <c r="D3" s="1887"/>
      <c r="E3" s="1887"/>
      <c r="F3" s="1887"/>
      <c r="G3" s="1887"/>
      <c r="H3" s="1887"/>
      <c r="I3" s="1887"/>
      <c r="J3" s="1887"/>
      <c r="K3" s="1887"/>
      <c r="L3" s="1887"/>
      <c r="M3" s="1887"/>
      <c r="N3" s="1887"/>
      <c r="O3" s="1887"/>
      <c r="P3" s="1887"/>
      <c r="Q3" s="1887"/>
      <c r="R3" s="1887"/>
      <c r="S3" s="1887"/>
      <c r="T3" s="1887"/>
      <c r="U3" s="1887"/>
      <c r="V3" s="1887"/>
      <c r="W3" s="1887"/>
      <c r="X3" s="1887"/>
      <c r="Y3" s="1887"/>
      <c r="Z3" s="1887"/>
      <c r="AA3" s="1887"/>
      <c r="AB3" s="1887"/>
      <c r="AC3" s="1887"/>
      <c r="AD3" s="1887"/>
      <c r="AE3" s="1887"/>
      <c r="AF3" s="1887"/>
      <c r="AG3" s="1887"/>
      <c r="AH3" s="1887"/>
      <c r="AI3" s="1887"/>
      <c r="AJ3" s="1887"/>
      <c r="AK3" s="1887"/>
      <c r="AL3" s="1887"/>
      <c r="AM3" s="1887"/>
      <c r="AN3" s="1887"/>
      <c r="AO3" s="1887"/>
      <c r="AP3" s="1887"/>
      <c r="AQ3" s="1887"/>
      <c r="AR3" s="1887"/>
      <c r="AS3" s="1887"/>
      <c r="AT3" s="1887"/>
      <c r="AU3" s="1887"/>
      <c r="AV3" s="1887"/>
      <c r="AW3" s="1887"/>
      <c r="AX3" s="1887"/>
      <c r="AY3" s="1887"/>
      <c r="AZ3" s="1887"/>
      <c r="BA3" s="1887"/>
      <c r="BB3" s="1887"/>
    </row>
    <row r="4" spans="1:54" ht="12.75" customHeight="1" thickBot="1" x14ac:dyDescent="0.25">
      <c r="B4" s="2067" t="s">
        <v>282</v>
      </c>
      <c r="C4" s="2067"/>
      <c r="D4" s="2067"/>
      <c r="E4" s="2067"/>
      <c r="F4" s="2067"/>
      <c r="G4" s="2067"/>
      <c r="H4" s="2067"/>
      <c r="I4" s="2067"/>
      <c r="J4" s="2067"/>
      <c r="K4" s="2067"/>
      <c r="L4" s="2067"/>
      <c r="M4" s="2067"/>
      <c r="N4" s="2067"/>
      <c r="O4" s="2067"/>
      <c r="P4" s="2067"/>
      <c r="Q4" s="2067"/>
      <c r="R4" s="2067"/>
      <c r="S4" s="2067"/>
      <c r="T4" s="2067"/>
      <c r="U4" s="2067"/>
      <c r="V4" s="2067"/>
      <c r="W4" s="2067"/>
      <c r="X4" s="2067"/>
      <c r="Y4" s="2067"/>
      <c r="Z4" s="2067"/>
      <c r="AA4" s="2067"/>
      <c r="AB4" s="2067"/>
      <c r="AC4" s="2067"/>
      <c r="AD4" s="2067"/>
      <c r="AE4" s="2067"/>
      <c r="AF4" s="2067"/>
      <c r="AG4" s="2067"/>
      <c r="AH4" s="2067"/>
      <c r="AI4" s="2067"/>
      <c r="AJ4" s="2067"/>
      <c r="AK4" s="2067"/>
      <c r="AL4" s="2067"/>
      <c r="AM4" s="2067"/>
      <c r="AN4" s="2067"/>
      <c r="AO4" s="2067"/>
      <c r="AP4" s="2067"/>
      <c r="AQ4" s="2067"/>
      <c r="AR4" s="2067"/>
      <c r="AS4" s="2067"/>
      <c r="AT4" s="2067"/>
      <c r="AU4" s="2067"/>
      <c r="AV4" s="2067"/>
      <c r="AW4" s="2067"/>
      <c r="AX4" s="2067"/>
      <c r="AY4" s="2067"/>
      <c r="AZ4" s="2067"/>
      <c r="BA4" s="2067"/>
      <c r="BB4" s="2067"/>
    </row>
    <row r="5" spans="1:54" ht="12.75" customHeight="1" x14ac:dyDescent="0.2">
      <c r="B5" s="2068" t="s">
        <v>445</v>
      </c>
      <c r="C5" s="1135" t="s">
        <v>56</v>
      </c>
      <c r="D5" s="1136" t="s">
        <v>57</v>
      </c>
      <c r="E5" s="2072" t="s">
        <v>58</v>
      </c>
      <c r="F5" s="2073"/>
      <c r="G5" s="2072" t="s">
        <v>59</v>
      </c>
      <c r="H5" s="2073"/>
      <c r="I5" s="2072" t="s">
        <v>446</v>
      </c>
      <c r="J5" s="2073"/>
      <c r="K5" s="2072" t="s">
        <v>447</v>
      </c>
      <c r="L5" s="2073"/>
      <c r="M5" s="2072" t="s">
        <v>448</v>
      </c>
      <c r="N5" s="2073"/>
      <c r="O5" s="2072" t="s">
        <v>557</v>
      </c>
      <c r="P5" s="2074"/>
      <c r="Q5" s="2075" t="s">
        <v>564</v>
      </c>
      <c r="R5" s="2074"/>
      <c r="S5" s="2076" t="s">
        <v>565</v>
      </c>
      <c r="T5" s="2077"/>
      <c r="U5" s="2076" t="s">
        <v>2792</v>
      </c>
      <c r="V5" s="2077"/>
      <c r="W5" s="2076" t="s">
        <v>567</v>
      </c>
      <c r="X5" s="2077"/>
      <c r="Y5" s="2076" t="s">
        <v>568</v>
      </c>
      <c r="Z5" s="2077"/>
      <c r="AA5" s="2076" t="s">
        <v>569</v>
      </c>
      <c r="AB5" s="2077"/>
      <c r="AC5" s="2076" t="s">
        <v>2793</v>
      </c>
      <c r="AD5" s="2077"/>
      <c r="AE5" s="2076" t="s">
        <v>2794</v>
      </c>
      <c r="AF5" s="2077"/>
      <c r="AG5" s="1137" t="s">
        <v>2795</v>
      </c>
      <c r="AH5" s="2078" t="s">
        <v>2796</v>
      </c>
      <c r="AI5" s="2079"/>
      <c r="AJ5" s="2078" t="s">
        <v>2797</v>
      </c>
      <c r="AK5" s="2079"/>
      <c r="AL5" s="2078" t="s">
        <v>2798</v>
      </c>
      <c r="AM5" s="2079"/>
      <c r="AN5" s="2078" t="s">
        <v>2799</v>
      </c>
      <c r="AO5" s="2079"/>
      <c r="AP5" s="2078" t="s">
        <v>2800</v>
      </c>
      <c r="AQ5" s="2079"/>
      <c r="AR5" s="2078" t="s">
        <v>2801</v>
      </c>
      <c r="AS5" s="2079"/>
      <c r="AT5" s="2078" t="s">
        <v>2458</v>
      </c>
      <c r="AU5" s="2079"/>
      <c r="AV5" s="2078" t="s">
        <v>2802</v>
      </c>
      <c r="AW5" s="2079"/>
      <c r="AX5" s="2078" t="s">
        <v>2803</v>
      </c>
      <c r="AY5" s="2079"/>
      <c r="AZ5" s="2078" t="s">
        <v>2804</v>
      </c>
      <c r="BA5" s="2079"/>
      <c r="BB5" s="1138" t="s">
        <v>2805</v>
      </c>
    </row>
    <row r="6" spans="1:54" ht="10.5" thickBot="1" x14ac:dyDescent="0.25">
      <c r="B6" s="2069"/>
      <c r="C6" s="1139"/>
      <c r="D6" s="1140"/>
      <c r="E6" s="2080" t="s">
        <v>64</v>
      </c>
      <c r="F6" s="2081"/>
      <c r="G6" s="2081"/>
      <c r="H6" s="2081"/>
      <c r="I6" s="2081"/>
      <c r="J6" s="2081"/>
      <c r="K6" s="2081"/>
      <c r="L6" s="2081"/>
      <c r="M6" s="2081"/>
      <c r="N6" s="2081"/>
      <c r="O6" s="2081"/>
      <c r="P6" s="2081"/>
      <c r="Q6" s="2081"/>
      <c r="R6" s="2081"/>
      <c r="S6" s="2082"/>
      <c r="T6" s="2082"/>
      <c r="U6" s="2082"/>
      <c r="V6" s="2082"/>
      <c r="W6" s="2082"/>
      <c r="X6" s="2082"/>
      <c r="Y6" s="2082"/>
      <c r="Z6" s="2082"/>
      <c r="AA6" s="2082"/>
      <c r="AB6" s="2082"/>
      <c r="AC6" s="2082"/>
      <c r="AD6" s="2082"/>
      <c r="AE6" s="2082"/>
      <c r="AF6" s="2082"/>
      <c r="AG6" s="2083"/>
      <c r="AH6" s="2084" t="s">
        <v>60</v>
      </c>
      <c r="AI6" s="2084"/>
      <c r="AJ6" s="2084"/>
      <c r="AK6" s="2084"/>
      <c r="AL6" s="2084"/>
      <c r="AM6" s="2084"/>
      <c r="AN6" s="2084"/>
      <c r="AO6" s="2084"/>
      <c r="AP6" s="2084"/>
      <c r="AQ6" s="2084"/>
      <c r="AR6" s="2084"/>
      <c r="AS6" s="2084"/>
      <c r="AT6" s="2084"/>
      <c r="AU6" s="2084"/>
      <c r="AV6" s="2084"/>
      <c r="AW6" s="2084"/>
      <c r="AX6" s="2084"/>
      <c r="AY6" s="2084"/>
      <c r="AZ6" s="2084"/>
      <c r="BA6" s="2084"/>
      <c r="BB6" s="2085"/>
    </row>
    <row r="7" spans="1:54" s="897" customFormat="1" ht="33.75" customHeight="1" x14ac:dyDescent="0.2">
      <c r="B7" s="2070"/>
      <c r="C7" s="2086" t="s">
        <v>82</v>
      </c>
      <c r="D7" s="2089" t="s">
        <v>2806</v>
      </c>
      <c r="E7" s="2092" t="s">
        <v>427</v>
      </c>
      <c r="F7" s="2093"/>
      <c r="G7" s="2096" t="s">
        <v>21</v>
      </c>
      <c r="H7" s="2096"/>
      <c r="I7" s="2096" t="s">
        <v>425</v>
      </c>
      <c r="J7" s="2096"/>
      <c r="K7" s="2093" t="s">
        <v>435</v>
      </c>
      <c r="L7" s="2093"/>
      <c r="M7" s="2093" t="s">
        <v>434</v>
      </c>
      <c r="N7" s="2093"/>
      <c r="O7" s="2098" t="s">
        <v>249</v>
      </c>
      <c r="P7" s="2099"/>
      <c r="Q7" s="2093" t="s">
        <v>426</v>
      </c>
      <c r="R7" s="2096"/>
      <c r="S7" s="2104" t="s">
        <v>2807</v>
      </c>
      <c r="T7" s="2104"/>
      <c r="U7" s="2093" t="s">
        <v>2808</v>
      </c>
      <c r="V7" s="2093"/>
      <c r="W7" s="2093" t="s">
        <v>2809</v>
      </c>
      <c r="X7" s="2096"/>
      <c r="Y7" s="2093" t="s">
        <v>2810</v>
      </c>
      <c r="Z7" s="2096"/>
      <c r="AA7" s="2104" t="s">
        <v>2811</v>
      </c>
      <c r="AB7" s="2104"/>
      <c r="AC7" s="2104" t="s">
        <v>2812</v>
      </c>
      <c r="AD7" s="2104"/>
      <c r="AE7" s="2104" t="s">
        <v>64</v>
      </c>
      <c r="AF7" s="2108"/>
      <c r="AG7" s="2110" t="s">
        <v>2813</v>
      </c>
      <c r="AH7" s="2113" t="s">
        <v>2814</v>
      </c>
      <c r="AI7" s="2107"/>
      <c r="AJ7" s="2106" t="s">
        <v>2815</v>
      </c>
      <c r="AK7" s="2107"/>
      <c r="AL7" s="2114" t="s">
        <v>428</v>
      </c>
      <c r="AM7" s="2115"/>
      <c r="AN7" s="2106" t="s">
        <v>2816</v>
      </c>
      <c r="AO7" s="2107"/>
      <c r="AP7" s="2106" t="s">
        <v>2817</v>
      </c>
      <c r="AQ7" s="2107"/>
      <c r="AR7" s="2114" t="s">
        <v>2818</v>
      </c>
      <c r="AS7" s="2115"/>
      <c r="AT7" s="2106" t="s">
        <v>2819</v>
      </c>
      <c r="AU7" s="2107"/>
      <c r="AV7" s="2106" t="s">
        <v>2820</v>
      </c>
      <c r="AW7" s="2107"/>
      <c r="AX7" s="2108" t="s">
        <v>2821</v>
      </c>
      <c r="AY7" s="2116"/>
      <c r="AZ7" s="2104" t="s">
        <v>60</v>
      </c>
      <c r="BA7" s="2108"/>
      <c r="BB7" s="2117" t="s">
        <v>419</v>
      </c>
    </row>
    <row r="8" spans="1:54" s="897" customFormat="1" ht="37.5" customHeight="1" x14ac:dyDescent="0.2">
      <c r="B8" s="2070"/>
      <c r="C8" s="2087"/>
      <c r="D8" s="2090"/>
      <c r="E8" s="2094"/>
      <c r="F8" s="2095"/>
      <c r="G8" s="2097"/>
      <c r="H8" s="2097"/>
      <c r="I8" s="2097"/>
      <c r="J8" s="2097"/>
      <c r="K8" s="2095"/>
      <c r="L8" s="2095"/>
      <c r="M8" s="2095"/>
      <c r="N8" s="2095"/>
      <c r="O8" s="2100"/>
      <c r="P8" s="2101"/>
      <c r="Q8" s="2102"/>
      <c r="R8" s="2103"/>
      <c r="S8" s="2105"/>
      <c r="T8" s="2105"/>
      <c r="U8" s="2102"/>
      <c r="V8" s="2102"/>
      <c r="W8" s="2102"/>
      <c r="X8" s="2103"/>
      <c r="Y8" s="2102"/>
      <c r="Z8" s="2103"/>
      <c r="AA8" s="1947"/>
      <c r="AB8" s="1947"/>
      <c r="AC8" s="1947"/>
      <c r="AD8" s="1947"/>
      <c r="AE8" s="1947"/>
      <c r="AF8" s="2109"/>
      <c r="AG8" s="2111"/>
      <c r="AH8" s="2120" t="s">
        <v>3005</v>
      </c>
      <c r="AI8" s="2121"/>
      <c r="AJ8" s="2122">
        <v>900020</v>
      </c>
      <c r="AK8" s="2121"/>
      <c r="AL8" s="2123" t="s">
        <v>2822</v>
      </c>
      <c r="AM8" s="2124"/>
      <c r="AN8" s="2122" t="s">
        <v>2823</v>
      </c>
      <c r="AO8" s="2121"/>
      <c r="AP8" s="2122" t="s">
        <v>2824</v>
      </c>
      <c r="AQ8" s="2121"/>
      <c r="AR8" s="2123" t="s">
        <v>3006</v>
      </c>
      <c r="AS8" s="2124"/>
      <c r="AT8" s="2123" t="s">
        <v>2825</v>
      </c>
      <c r="AU8" s="2124"/>
      <c r="AV8" s="2122" t="s">
        <v>2855</v>
      </c>
      <c r="AW8" s="2121"/>
      <c r="AX8" s="2125" t="s">
        <v>3007</v>
      </c>
      <c r="AY8" s="2126"/>
      <c r="AZ8" s="1947"/>
      <c r="BA8" s="2109"/>
      <c r="BB8" s="2118"/>
    </row>
    <row r="9" spans="1:54" ht="34.5" customHeight="1" thickBot="1" x14ac:dyDescent="0.2">
      <c r="B9" s="2071"/>
      <c r="C9" s="2088"/>
      <c r="D9" s="2091"/>
      <c r="E9" s="1141" t="s">
        <v>61</v>
      </c>
      <c r="F9" s="1142" t="s">
        <v>62</v>
      </c>
      <c r="G9" s="1143" t="s">
        <v>61</v>
      </c>
      <c r="H9" s="1142" t="s">
        <v>62</v>
      </c>
      <c r="I9" s="1143" t="s">
        <v>61</v>
      </c>
      <c r="J9" s="1142" t="s">
        <v>62</v>
      </c>
      <c r="K9" s="1143" t="s">
        <v>61</v>
      </c>
      <c r="L9" s="1143" t="s">
        <v>62</v>
      </c>
      <c r="M9" s="1143" t="s">
        <v>61</v>
      </c>
      <c r="N9" s="1142" t="s">
        <v>62</v>
      </c>
      <c r="O9" s="1143" t="s">
        <v>61</v>
      </c>
      <c r="P9" s="1142" t="s">
        <v>62</v>
      </c>
      <c r="Q9" s="1144" t="s">
        <v>61</v>
      </c>
      <c r="R9" s="1144" t="s">
        <v>62</v>
      </c>
      <c r="S9" s="1144" t="s">
        <v>61</v>
      </c>
      <c r="T9" s="1144" t="s">
        <v>62</v>
      </c>
      <c r="U9" s="1144" t="s">
        <v>61</v>
      </c>
      <c r="V9" s="1144" t="s">
        <v>62</v>
      </c>
      <c r="W9" s="1144" t="s">
        <v>61</v>
      </c>
      <c r="X9" s="1144" t="s">
        <v>62</v>
      </c>
      <c r="Y9" s="1144" t="s">
        <v>61</v>
      </c>
      <c r="Z9" s="1144" t="s">
        <v>62</v>
      </c>
      <c r="AA9" s="1144" t="s">
        <v>61</v>
      </c>
      <c r="AB9" s="1144" t="s">
        <v>62</v>
      </c>
      <c r="AC9" s="1144" t="s">
        <v>61</v>
      </c>
      <c r="AD9" s="1144" t="s">
        <v>62</v>
      </c>
      <c r="AE9" s="1144" t="s">
        <v>61</v>
      </c>
      <c r="AF9" s="1145" t="s">
        <v>62</v>
      </c>
      <c r="AG9" s="2112"/>
      <c r="AH9" s="1146" t="s">
        <v>61</v>
      </c>
      <c r="AI9" s="1144" t="s">
        <v>62</v>
      </c>
      <c r="AJ9" s="1144" t="s">
        <v>61</v>
      </c>
      <c r="AK9" s="1144" t="s">
        <v>62</v>
      </c>
      <c r="AL9" s="1144" t="s">
        <v>61</v>
      </c>
      <c r="AM9" s="1144" t="s">
        <v>62</v>
      </c>
      <c r="AN9" s="1144" t="s">
        <v>61</v>
      </c>
      <c r="AO9" s="1144" t="s">
        <v>62</v>
      </c>
      <c r="AP9" s="1144" t="s">
        <v>61</v>
      </c>
      <c r="AQ9" s="1144" t="s">
        <v>62</v>
      </c>
      <c r="AR9" s="1144" t="s">
        <v>61</v>
      </c>
      <c r="AS9" s="1144" t="s">
        <v>62</v>
      </c>
      <c r="AT9" s="1144" t="s">
        <v>61</v>
      </c>
      <c r="AU9" s="1144" t="s">
        <v>62</v>
      </c>
      <c r="AV9" s="1144" t="s">
        <v>61</v>
      </c>
      <c r="AW9" s="1144" t="s">
        <v>62</v>
      </c>
      <c r="AX9" s="1144" t="s">
        <v>61</v>
      </c>
      <c r="AY9" s="1144" t="s">
        <v>62</v>
      </c>
      <c r="AZ9" s="1144" t="s">
        <v>61</v>
      </c>
      <c r="BA9" s="1145" t="s">
        <v>62</v>
      </c>
      <c r="BB9" s="2119"/>
    </row>
    <row r="10" spans="1:54" ht="12.75" customHeight="1" x14ac:dyDescent="0.15">
      <c r="A10" s="1147"/>
      <c r="B10" s="1148" t="s">
        <v>455</v>
      </c>
      <c r="C10" s="1149" t="s">
        <v>2826</v>
      </c>
      <c r="D10" s="1150" t="s">
        <v>2827</v>
      </c>
      <c r="E10" s="1151"/>
      <c r="F10" s="1152"/>
      <c r="G10" s="1151"/>
      <c r="H10" s="1152"/>
      <c r="I10" s="1151"/>
      <c r="J10" s="1152"/>
      <c r="K10" s="1151"/>
      <c r="L10" s="1152"/>
      <c r="M10" s="1151"/>
      <c r="N10" s="1152"/>
      <c r="O10" s="1151"/>
      <c r="P10" s="1153"/>
      <c r="Q10" s="1151"/>
      <c r="R10" s="1152"/>
      <c r="S10" s="1151"/>
      <c r="T10" s="1154"/>
      <c r="U10" s="1151"/>
      <c r="V10" s="1152"/>
      <c r="W10" s="1151"/>
      <c r="X10" s="1155"/>
      <c r="Y10" s="1151"/>
      <c r="Z10" s="1152"/>
      <c r="AA10" s="1151"/>
      <c r="AB10" s="1152"/>
      <c r="AC10" s="1151"/>
      <c r="AD10" s="1152"/>
      <c r="AE10" s="1156">
        <f>E10+G10+I10+K10+M10+O10+Q10+S10+U10+Y10+AC10+AA10+W10</f>
        <v>0</v>
      </c>
      <c r="AF10" s="1156">
        <f>F10+H10+J10+L10+N10+P10+R10+T10+V10+Z10+AD10+AB10+X10</f>
        <v>0</v>
      </c>
      <c r="AG10" s="1307">
        <f>AE10+AF10</f>
        <v>0</v>
      </c>
      <c r="AH10" s="1158"/>
      <c r="AI10" s="1159"/>
      <c r="AJ10" s="1158"/>
      <c r="AK10" s="1159"/>
      <c r="AL10" s="1158"/>
      <c r="AM10" s="1159"/>
      <c r="AN10" s="1158"/>
      <c r="AO10" s="1159"/>
      <c r="AP10" s="1158"/>
      <c r="AQ10" s="1159"/>
      <c r="AR10" s="1158"/>
      <c r="AS10" s="1159"/>
      <c r="AT10" s="1158"/>
      <c r="AU10" s="1160"/>
      <c r="AV10" s="1158"/>
      <c r="AW10" s="1159"/>
      <c r="AX10" s="1158"/>
      <c r="AY10" s="1159"/>
      <c r="AZ10" s="1161">
        <f>AH10+AJ10+AL10+AN10+AP10+AR10+AV10+AX10+AT10</f>
        <v>0</v>
      </c>
      <c r="BA10" s="1161">
        <f>AI10+AK10+AM10+AO10+AQ10+AS10+AW10+AY10+AU10</f>
        <v>0</v>
      </c>
      <c r="BB10" s="1162">
        <f t="shared" ref="BB10:BB24" si="0">AZ10+BA10</f>
        <v>0</v>
      </c>
    </row>
    <row r="11" spans="1:54" ht="12.75" customHeight="1" x14ac:dyDescent="0.15">
      <c r="A11" s="1147"/>
      <c r="B11" s="1148" t="s">
        <v>463</v>
      </c>
      <c r="C11" s="1149" t="s">
        <v>2828</v>
      </c>
      <c r="D11" s="1163" t="s">
        <v>2829</v>
      </c>
      <c r="E11" s="1164"/>
      <c r="F11" s="1165"/>
      <c r="G11" s="1164"/>
      <c r="H11" s="1165"/>
      <c r="I11" s="1164"/>
      <c r="J11" s="1159"/>
      <c r="K11" s="1164"/>
      <c r="L11" s="1165"/>
      <c r="M11" s="1164"/>
      <c r="N11" s="1165"/>
      <c r="O11" s="1151"/>
      <c r="P11" s="1153"/>
      <c r="Q11" s="1151"/>
      <c r="R11" s="1152"/>
      <c r="S11" s="1151"/>
      <c r="T11" s="1152"/>
      <c r="U11" s="1151"/>
      <c r="V11" s="1152"/>
      <c r="W11" s="1151"/>
      <c r="X11" s="1152"/>
      <c r="Y11" s="1151"/>
      <c r="Z11" s="1152"/>
      <c r="AA11" s="1151"/>
      <c r="AB11" s="1152"/>
      <c r="AC11" s="1151"/>
      <c r="AD11" s="1152"/>
      <c r="AE11" s="1156">
        <f t="shared" ref="AE11:AF77" si="1">E11+G11+I11+K11+M11+O11+Q11+S11+U11+Y11+AC11+AA11+W11</f>
        <v>0</v>
      </c>
      <c r="AF11" s="1156">
        <f t="shared" si="1"/>
        <v>0</v>
      </c>
      <c r="AG11" s="1157">
        <f t="shared" ref="AG11:AG77" si="2">AE11+AF11</f>
        <v>0</v>
      </c>
      <c r="AH11" s="1158"/>
      <c r="AI11" s="1159"/>
      <c r="AJ11" s="1158"/>
      <c r="AK11" s="1159"/>
      <c r="AL11" s="1158"/>
      <c r="AM11" s="1159"/>
      <c r="AN11" s="1158"/>
      <c r="AO11" s="1159"/>
      <c r="AP11" s="1158"/>
      <c r="AQ11" s="1159"/>
      <c r="AR11" s="1158"/>
      <c r="AS11" s="1159"/>
      <c r="AT11" s="1158"/>
      <c r="AU11" s="1159"/>
      <c r="AV11" s="1158"/>
      <c r="AW11" s="1159"/>
      <c r="AX11" s="1164"/>
      <c r="AY11" s="1165"/>
      <c r="AZ11" s="1161">
        <f t="shared" ref="AZ11:BA77" si="3">AH11+AJ11+AL11+AN11+AP11+AR11+AV11+AX11+AT11</f>
        <v>0</v>
      </c>
      <c r="BA11" s="1161">
        <f t="shared" si="3"/>
        <v>0</v>
      </c>
      <c r="BB11" s="1162">
        <f t="shared" si="0"/>
        <v>0</v>
      </c>
    </row>
    <row r="12" spans="1:54" s="897" customFormat="1" ht="17.25" customHeight="1" x14ac:dyDescent="0.2">
      <c r="A12" s="1166"/>
      <c r="B12" s="1148" t="s">
        <v>464</v>
      </c>
      <c r="C12" s="898" t="s">
        <v>999</v>
      </c>
      <c r="D12" s="1167" t="s">
        <v>2829</v>
      </c>
      <c r="E12" s="1168"/>
      <c r="F12" s="1169"/>
      <c r="G12" s="1168"/>
      <c r="H12" s="1169"/>
      <c r="I12" s="1161">
        <v>56053</v>
      </c>
      <c r="J12" s="1170"/>
      <c r="K12" s="1168"/>
      <c r="L12" s="1169"/>
      <c r="M12" s="1168"/>
      <c r="N12" s="1169"/>
      <c r="O12" s="1161"/>
      <c r="P12" s="1171"/>
      <c r="Q12" s="1161"/>
      <c r="R12" s="1170"/>
      <c r="S12" s="1161">
        <v>230728</v>
      </c>
      <c r="T12" s="1170"/>
      <c r="U12" s="1161"/>
      <c r="V12" s="1170"/>
      <c r="W12" s="1161"/>
      <c r="X12" s="1170"/>
      <c r="Y12" s="1161"/>
      <c r="Z12" s="1170"/>
      <c r="AA12" s="1161"/>
      <c r="AB12" s="1170"/>
      <c r="AC12" s="1161"/>
      <c r="AD12" s="1170"/>
      <c r="AE12" s="1156">
        <f t="shared" si="1"/>
        <v>286781</v>
      </c>
      <c r="AF12" s="1156">
        <f t="shared" si="1"/>
        <v>0</v>
      </c>
      <c r="AG12" s="1157">
        <f t="shared" si="2"/>
        <v>286781</v>
      </c>
      <c r="AH12" s="1161"/>
      <c r="AI12" s="1170"/>
      <c r="AJ12" s="1161"/>
      <c r="AK12" s="1170"/>
      <c r="AL12" s="1161"/>
      <c r="AM12" s="1170"/>
      <c r="AN12" s="1161"/>
      <c r="AO12" s="1170"/>
      <c r="AP12" s="1161"/>
      <c r="AQ12" s="1170"/>
      <c r="AR12" s="1161"/>
      <c r="AS12" s="1170"/>
      <c r="AT12" s="1161"/>
      <c r="AU12" s="1170"/>
      <c r="AV12" s="1161"/>
      <c r="AW12" s="1170"/>
      <c r="AX12" s="1161">
        <v>309383</v>
      </c>
      <c r="AY12" s="1170"/>
      <c r="AZ12" s="1161">
        <f t="shared" si="3"/>
        <v>309383</v>
      </c>
      <c r="BA12" s="1161">
        <f t="shared" si="3"/>
        <v>0</v>
      </c>
      <c r="BB12" s="1162">
        <f t="shared" si="0"/>
        <v>309383</v>
      </c>
    </row>
    <row r="13" spans="1:54" s="897" customFormat="1" ht="12.75" customHeight="1" x14ac:dyDescent="0.2">
      <c r="A13" s="1166"/>
      <c r="B13" s="1148" t="s">
        <v>465</v>
      </c>
      <c r="C13" s="898" t="s">
        <v>1047</v>
      </c>
      <c r="D13" s="1167" t="s">
        <v>2829</v>
      </c>
      <c r="E13" s="1168"/>
      <c r="F13" s="1170"/>
      <c r="G13" s="1161"/>
      <c r="H13" s="1170"/>
      <c r="I13" s="1168"/>
      <c r="J13" s="1170">
        <v>60896</v>
      </c>
      <c r="K13" s="1168"/>
      <c r="L13" s="1169"/>
      <c r="M13" s="1168"/>
      <c r="N13" s="1169"/>
      <c r="O13" s="1161"/>
      <c r="P13" s="1170"/>
      <c r="Q13" s="1161"/>
      <c r="R13" s="1170"/>
      <c r="S13" s="1161"/>
      <c r="T13" s="1170">
        <v>164362</v>
      </c>
      <c r="U13" s="1161"/>
      <c r="V13" s="1170"/>
      <c r="W13" s="1161"/>
      <c r="X13" s="1170"/>
      <c r="Y13" s="1161"/>
      <c r="Z13" s="1170"/>
      <c r="AA13" s="1161"/>
      <c r="AB13" s="1170"/>
      <c r="AC13" s="1161"/>
      <c r="AD13" s="1170"/>
      <c r="AE13" s="1156">
        <f t="shared" si="1"/>
        <v>0</v>
      </c>
      <c r="AF13" s="1156">
        <f t="shared" si="1"/>
        <v>225258</v>
      </c>
      <c r="AG13" s="1157">
        <f t="shared" si="2"/>
        <v>225258</v>
      </c>
      <c r="AH13" s="1161"/>
      <c r="AI13" s="1170"/>
      <c r="AJ13" s="1161"/>
      <c r="AK13" s="1170"/>
      <c r="AL13" s="1161"/>
      <c r="AM13" s="1170"/>
      <c r="AN13" s="1161"/>
      <c r="AO13" s="1170"/>
      <c r="AP13" s="1161"/>
      <c r="AQ13" s="1170"/>
      <c r="AR13" s="1161"/>
      <c r="AS13" s="1170"/>
      <c r="AT13" s="1161"/>
      <c r="AU13" s="1170"/>
      <c r="AV13" s="1161"/>
      <c r="AW13" s="1170"/>
      <c r="AX13" s="1168"/>
      <c r="AY13" s="1170">
        <v>956499</v>
      </c>
      <c r="AZ13" s="1161">
        <f t="shared" si="3"/>
        <v>0</v>
      </c>
      <c r="BA13" s="1161">
        <f t="shared" si="3"/>
        <v>956499</v>
      </c>
      <c r="BB13" s="1162">
        <f t="shared" si="0"/>
        <v>956499</v>
      </c>
    </row>
    <row r="14" spans="1:54" ht="12.75" customHeight="1" x14ac:dyDescent="0.15">
      <c r="A14" s="1147"/>
      <c r="B14" s="1148" t="s">
        <v>466</v>
      </c>
      <c r="C14" s="1172" t="s">
        <v>805</v>
      </c>
      <c r="D14" s="1173" t="s">
        <v>2829</v>
      </c>
      <c r="E14" s="1174"/>
      <c r="F14" s="1165"/>
      <c r="G14" s="1164"/>
      <c r="H14" s="1165"/>
      <c r="I14" s="1175"/>
      <c r="J14" s="1170"/>
      <c r="K14" s="1174"/>
      <c r="L14" s="1165"/>
      <c r="M14" s="1164"/>
      <c r="N14" s="1165"/>
      <c r="O14" s="1158"/>
      <c r="P14" s="1153"/>
      <c r="Q14" s="1158"/>
      <c r="R14" s="1159"/>
      <c r="S14" s="1158"/>
      <c r="T14" s="1159"/>
      <c r="U14" s="1158"/>
      <c r="V14" s="1159"/>
      <c r="W14" s="1158"/>
      <c r="X14" s="1159"/>
      <c r="Y14" s="1158"/>
      <c r="Z14" s="1159"/>
      <c r="AA14" s="1158"/>
      <c r="AB14" s="1159"/>
      <c r="AC14" s="1158"/>
      <c r="AD14" s="1159"/>
      <c r="AE14" s="1156">
        <f t="shared" si="1"/>
        <v>0</v>
      </c>
      <c r="AF14" s="1156">
        <f t="shared" si="1"/>
        <v>0</v>
      </c>
      <c r="AG14" s="1157">
        <f t="shared" si="2"/>
        <v>0</v>
      </c>
      <c r="AH14" s="1176"/>
      <c r="AI14" s="1177"/>
      <c r="AJ14" s="1176"/>
      <c r="AK14" s="1177"/>
      <c r="AL14" s="1176"/>
      <c r="AM14" s="1177"/>
      <c r="AN14" s="1176"/>
      <c r="AO14" s="1177"/>
      <c r="AP14" s="1176"/>
      <c r="AQ14" s="1177"/>
      <c r="AR14" s="1176"/>
      <c r="AS14" s="1177"/>
      <c r="AT14" s="1176"/>
      <c r="AU14" s="1177"/>
      <c r="AV14" s="1176"/>
      <c r="AW14" s="1177"/>
      <c r="AX14" s="1308"/>
      <c r="AY14" s="1179"/>
      <c r="AZ14" s="1161">
        <f t="shared" si="3"/>
        <v>0</v>
      </c>
      <c r="BA14" s="1161">
        <f t="shared" si="3"/>
        <v>0</v>
      </c>
      <c r="BB14" s="1162">
        <f t="shared" si="0"/>
        <v>0</v>
      </c>
    </row>
    <row r="15" spans="1:54" ht="16.5" x14ac:dyDescent="0.15">
      <c r="A15" s="1147"/>
      <c r="B15" s="1148" t="s">
        <v>467</v>
      </c>
      <c r="C15" s="1172" t="s">
        <v>2830</v>
      </c>
      <c r="D15" s="1173" t="s">
        <v>2829</v>
      </c>
      <c r="E15" s="1174"/>
      <c r="F15" s="1165"/>
      <c r="G15" s="1164"/>
      <c r="H15" s="1165"/>
      <c r="I15" s="1178"/>
      <c r="J15" s="1179"/>
      <c r="K15" s="1174"/>
      <c r="L15" s="1165"/>
      <c r="M15" s="1164"/>
      <c r="N15" s="1165"/>
      <c r="O15" s="1158"/>
      <c r="P15" s="1153"/>
      <c r="Q15" s="1158"/>
      <c r="R15" s="1159"/>
      <c r="S15" s="1158"/>
      <c r="T15" s="1180"/>
      <c r="U15" s="1158"/>
      <c r="V15" s="1159"/>
      <c r="W15" s="1158"/>
      <c r="X15" s="1159"/>
      <c r="Y15" s="1158"/>
      <c r="Z15" s="1159"/>
      <c r="AA15" s="1158"/>
      <c r="AB15" s="1159"/>
      <c r="AC15" s="1158"/>
      <c r="AD15" s="1159"/>
      <c r="AE15" s="1156">
        <f t="shared" si="1"/>
        <v>0</v>
      </c>
      <c r="AF15" s="1156">
        <f t="shared" si="1"/>
        <v>0</v>
      </c>
      <c r="AG15" s="1157">
        <f t="shared" si="2"/>
        <v>0</v>
      </c>
      <c r="AH15" s="1176"/>
      <c r="AI15" s="1177"/>
      <c r="AJ15" s="1176"/>
      <c r="AK15" s="1177"/>
      <c r="AL15" s="1176"/>
      <c r="AM15" s="1177"/>
      <c r="AN15" s="1176"/>
      <c r="AO15" s="1177"/>
      <c r="AP15" s="1176"/>
      <c r="AQ15" s="1177"/>
      <c r="AR15" s="1176"/>
      <c r="AS15" s="1177"/>
      <c r="AT15" s="1176"/>
      <c r="AU15" s="1177"/>
      <c r="AV15" s="1176"/>
      <c r="AW15" s="1177"/>
      <c r="AX15" s="1308"/>
      <c r="AY15" s="1179"/>
      <c r="AZ15" s="1161">
        <f t="shared" si="3"/>
        <v>0</v>
      </c>
      <c r="BA15" s="1161">
        <f t="shared" si="3"/>
        <v>0</v>
      </c>
      <c r="BB15" s="1162">
        <f t="shared" si="0"/>
        <v>0</v>
      </c>
    </row>
    <row r="16" spans="1:54" ht="16.5" x14ac:dyDescent="0.15">
      <c r="A16" s="1147"/>
      <c r="B16" s="1148" t="s">
        <v>468</v>
      </c>
      <c r="C16" s="1172" t="s">
        <v>2831</v>
      </c>
      <c r="D16" s="1173" t="s">
        <v>2827</v>
      </c>
      <c r="E16" s="1174"/>
      <c r="F16" s="1165"/>
      <c r="G16" s="1164"/>
      <c r="H16" s="1165"/>
      <c r="I16" s="1178"/>
      <c r="J16" s="1179"/>
      <c r="K16" s="1174"/>
      <c r="L16" s="1165"/>
      <c r="M16" s="1164"/>
      <c r="N16" s="1165"/>
      <c r="O16" s="1158"/>
      <c r="P16" s="1153"/>
      <c r="Q16" s="1158"/>
      <c r="R16" s="1159"/>
      <c r="S16" s="1158"/>
      <c r="T16" s="1180"/>
      <c r="U16" s="1158"/>
      <c r="V16" s="1159"/>
      <c r="W16" s="1158"/>
      <c r="X16" s="1159"/>
      <c r="Y16" s="1158"/>
      <c r="Z16" s="1159"/>
      <c r="AA16" s="1158"/>
      <c r="AB16" s="1159"/>
      <c r="AC16" s="1158"/>
      <c r="AD16" s="1159"/>
      <c r="AE16" s="1156">
        <f t="shared" si="1"/>
        <v>0</v>
      </c>
      <c r="AF16" s="1156">
        <f t="shared" si="1"/>
        <v>0</v>
      </c>
      <c r="AG16" s="1157">
        <f t="shared" si="2"/>
        <v>0</v>
      </c>
      <c r="AH16" s="1176"/>
      <c r="AI16" s="1177"/>
      <c r="AJ16" s="1176"/>
      <c r="AK16" s="1177"/>
      <c r="AL16" s="1176"/>
      <c r="AM16" s="1177"/>
      <c r="AN16" s="1176"/>
      <c r="AO16" s="1177"/>
      <c r="AP16" s="1176"/>
      <c r="AQ16" s="1177"/>
      <c r="AR16" s="1176"/>
      <c r="AS16" s="1177"/>
      <c r="AT16" s="1176"/>
      <c r="AU16" s="1177"/>
      <c r="AV16" s="1176"/>
      <c r="AW16" s="1177"/>
      <c r="AX16" s="1308"/>
      <c r="AY16" s="1179"/>
      <c r="AZ16" s="1161">
        <f t="shared" si="3"/>
        <v>0</v>
      </c>
      <c r="BA16" s="1161">
        <f t="shared" si="3"/>
        <v>0</v>
      </c>
      <c r="BB16" s="1162">
        <f t="shared" si="0"/>
        <v>0</v>
      </c>
    </row>
    <row r="17" spans="1:54" ht="13.5" customHeight="1" x14ac:dyDescent="0.15">
      <c r="A17" s="1147"/>
      <c r="B17" s="1148" t="s">
        <v>469</v>
      </c>
      <c r="C17" s="898" t="s">
        <v>1050</v>
      </c>
      <c r="D17" s="1167" t="s">
        <v>2832</v>
      </c>
      <c r="E17" s="1168"/>
      <c r="F17" s="1169"/>
      <c r="G17" s="1168"/>
      <c r="H17" s="1169"/>
      <c r="I17" s="1161"/>
      <c r="J17" s="1169"/>
      <c r="K17" s="1168"/>
      <c r="L17" s="1169"/>
      <c r="M17" s="1168"/>
      <c r="N17" s="1169"/>
      <c r="O17" s="1161"/>
      <c r="P17" s="1153"/>
      <c r="Q17" s="1161"/>
      <c r="R17" s="1170"/>
      <c r="S17" s="1161"/>
      <c r="T17" s="1180"/>
      <c r="U17" s="1161"/>
      <c r="V17" s="1170"/>
      <c r="W17" s="1161"/>
      <c r="X17" s="1170"/>
      <c r="Y17" s="1161"/>
      <c r="Z17" s="1170"/>
      <c r="AA17" s="1161"/>
      <c r="AB17" s="1170"/>
      <c r="AC17" s="1161"/>
      <c r="AD17" s="1170"/>
      <c r="AE17" s="1156">
        <f t="shared" si="1"/>
        <v>0</v>
      </c>
      <c r="AF17" s="1156">
        <f t="shared" si="1"/>
        <v>0</v>
      </c>
      <c r="AG17" s="1157">
        <f t="shared" si="2"/>
        <v>0</v>
      </c>
      <c r="AH17" s="1176"/>
      <c r="AI17" s="1177"/>
      <c r="AJ17" s="1176"/>
      <c r="AK17" s="1177"/>
      <c r="AL17" s="1176"/>
      <c r="AM17" s="1177"/>
      <c r="AN17" s="1176"/>
      <c r="AO17" s="1177"/>
      <c r="AP17" s="1176"/>
      <c r="AQ17" s="1177"/>
      <c r="AR17" s="1176"/>
      <c r="AS17" s="1177"/>
      <c r="AT17" s="1176"/>
      <c r="AU17" s="1177"/>
      <c r="AV17" s="1176"/>
      <c r="AW17" s="1177"/>
      <c r="AX17" s="1308"/>
      <c r="AY17" s="1179"/>
      <c r="AZ17" s="1161">
        <f t="shared" si="3"/>
        <v>0</v>
      </c>
      <c r="BA17" s="1161">
        <f t="shared" si="3"/>
        <v>0</v>
      </c>
      <c r="BB17" s="1162">
        <f t="shared" si="0"/>
        <v>0</v>
      </c>
    </row>
    <row r="18" spans="1:54" ht="13.5" customHeight="1" x14ac:dyDescent="0.15">
      <c r="A18" s="1147"/>
      <c r="B18" s="1148" t="s">
        <v>470</v>
      </c>
      <c r="C18" s="898" t="s">
        <v>2833</v>
      </c>
      <c r="D18" s="1167" t="s">
        <v>2827</v>
      </c>
      <c r="E18" s="1168"/>
      <c r="F18" s="1169"/>
      <c r="G18" s="1168"/>
      <c r="H18" s="1169"/>
      <c r="I18" s="1168"/>
      <c r="J18" s="1169"/>
      <c r="K18" s="1168"/>
      <c r="L18" s="1169"/>
      <c r="M18" s="1168"/>
      <c r="N18" s="1169"/>
      <c r="O18" s="1161"/>
      <c r="P18" s="1153"/>
      <c r="Q18" s="1161"/>
      <c r="R18" s="1170"/>
      <c r="S18" s="1161"/>
      <c r="T18" s="1180"/>
      <c r="U18" s="1161"/>
      <c r="V18" s="1170"/>
      <c r="W18" s="1161"/>
      <c r="X18" s="1170"/>
      <c r="Y18" s="1161"/>
      <c r="Z18" s="1170"/>
      <c r="AA18" s="1161"/>
      <c r="AB18" s="1170"/>
      <c r="AC18" s="1161"/>
      <c r="AD18" s="1170"/>
      <c r="AE18" s="1156">
        <f t="shared" si="1"/>
        <v>0</v>
      </c>
      <c r="AF18" s="1156">
        <f t="shared" si="1"/>
        <v>0</v>
      </c>
      <c r="AG18" s="1157">
        <f t="shared" si="2"/>
        <v>0</v>
      </c>
      <c r="AH18" s="1176"/>
      <c r="AI18" s="1177"/>
      <c r="AJ18" s="1176"/>
      <c r="AK18" s="1177"/>
      <c r="AL18" s="1176"/>
      <c r="AM18" s="1177"/>
      <c r="AN18" s="1176"/>
      <c r="AO18" s="1177"/>
      <c r="AP18" s="1176"/>
      <c r="AQ18" s="1177"/>
      <c r="AR18" s="1176"/>
      <c r="AS18" s="1177"/>
      <c r="AT18" s="1176"/>
      <c r="AU18" s="1177"/>
      <c r="AV18" s="1176"/>
      <c r="AW18" s="1177"/>
      <c r="AX18" s="1308"/>
      <c r="AY18" s="1179"/>
      <c r="AZ18" s="1161">
        <f t="shared" si="3"/>
        <v>0</v>
      </c>
      <c r="BA18" s="1161">
        <f t="shared" si="3"/>
        <v>0</v>
      </c>
      <c r="BB18" s="1162">
        <f t="shared" si="0"/>
        <v>0</v>
      </c>
    </row>
    <row r="19" spans="1:54" ht="13.5" customHeight="1" x14ac:dyDescent="0.15">
      <c r="A19" s="1147"/>
      <c r="B19" s="1148" t="s">
        <v>500</v>
      </c>
      <c r="C19" s="1172" t="s">
        <v>1048</v>
      </c>
      <c r="D19" s="1173" t="s">
        <v>2829</v>
      </c>
      <c r="E19" s="1175"/>
      <c r="F19" s="1180"/>
      <c r="G19" s="1175"/>
      <c r="H19" s="1180"/>
      <c r="I19" s="1174"/>
      <c r="J19" s="1180">
        <v>15914</v>
      </c>
      <c r="K19" s="1174"/>
      <c r="L19" s="1165"/>
      <c r="M19" s="1164"/>
      <c r="N19" s="1165"/>
      <c r="O19" s="1158"/>
      <c r="P19" s="1153"/>
      <c r="Q19" s="1158"/>
      <c r="R19" s="1159"/>
      <c r="S19" s="1158"/>
      <c r="T19" s="1180">
        <v>58310</v>
      </c>
      <c r="U19" s="1158"/>
      <c r="V19" s="1159"/>
      <c r="W19" s="1158"/>
      <c r="X19" s="1159"/>
      <c r="Y19" s="1158"/>
      <c r="Z19" s="1159"/>
      <c r="AA19" s="1158"/>
      <c r="AB19" s="1159"/>
      <c r="AC19" s="1158"/>
      <c r="AD19" s="1159"/>
      <c r="AE19" s="1156">
        <f t="shared" si="1"/>
        <v>0</v>
      </c>
      <c r="AF19" s="1156">
        <f t="shared" si="1"/>
        <v>74224</v>
      </c>
      <c r="AG19" s="1157">
        <f t="shared" si="2"/>
        <v>74224</v>
      </c>
      <c r="AH19" s="1176"/>
      <c r="AI19" s="1177"/>
      <c r="AJ19" s="1176"/>
      <c r="AK19" s="1177"/>
      <c r="AL19" s="1176"/>
      <c r="AM19" s="1177"/>
      <c r="AN19" s="1176"/>
      <c r="AO19" s="1177"/>
      <c r="AP19" s="1176"/>
      <c r="AQ19" s="1177"/>
      <c r="AR19" s="1176"/>
      <c r="AS19" s="1177"/>
      <c r="AT19" s="1176"/>
      <c r="AU19" s="1177"/>
      <c r="AV19" s="1176"/>
      <c r="AW19" s="1177"/>
      <c r="AX19" s="1308"/>
      <c r="AY19" s="1177">
        <v>53963</v>
      </c>
      <c r="AZ19" s="1161">
        <f t="shared" si="3"/>
        <v>0</v>
      </c>
      <c r="BA19" s="1161">
        <f t="shared" si="3"/>
        <v>53963</v>
      </c>
      <c r="BB19" s="1162">
        <f t="shared" si="0"/>
        <v>53963</v>
      </c>
    </row>
    <row r="20" spans="1:54" ht="13.5" customHeight="1" x14ac:dyDescent="0.15">
      <c r="A20" s="1147"/>
      <c r="B20" s="1148" t="s">
        <v>501</v>
      </c>
      <c r="C20" s="898" t="s">
        <v>1046</v>
      </c>
      <c r="D20" s="1167" t="s">
        <v>2829</v>
      </c>
      <c r="E20" s="1161"/>
      <c r="F20" s="1170"/>
      <c r="G20" s="1161"/>
      <c r="H20" s="1170"/>
      <c r="I20" s="1161"/>
      <c r="J20" s="1170">
        <v>8187</v>
      </c>
      <c r="K20" s="1168"/>
      <c r="L20" s="1170"/>
      <c r="M20" s="1168"/>
      <c r="N20" s="1169"/>
      <c r="O20" s="1161"/>
      <c r="P20" s="1153"/>
      <c r="Q20" s="1161"/>
      <c r="R20" s="1170"/>
      <c r="S20" s="1161">
        <v>121172</v>
      </c>
      <c r="T20" s="1170">
        <v>37802</v>
      </c>
      <c r="U20" s="1161"/>
      <c r="V20" s="1170"/>
      <c r="W20" s="1161"/>
      <c r="X20" s="1170"/>
      <c r="Y20" s="1161"/>
      <c r="Z20" s="1170"/>
      <c r="AA20" s="1161"/>
      <c r="AB20" s="1170"/>
      <c r="AC20" s="1161"/>
      <c r="AD20" s="1170"/>
      <c r="AE20" s="1156">
        <f t="shared" si="1"/>
        <v>121172</v>
      </c>
      <c r="AF20" s="1156">
        <f t="shared" si="1"/>
        <v>45989</v>
      </c>
      <c r="AG20" s="1157">
        <f t="shared" si="2"/>
        <v>167161</v>
      </c>
      <c r="AH20" s="1176"/>
      <c r="AI20" s="1177"/>
      <c r="AJ20" s="1176"/>
      <c r="AK20" s="1177"/>
      <c r="AL20" s="1176"/>
      <c r="AM20" s="1177"/>
      <c r="AN20" s="1176"/>
      <c r="AO20" s="1177"/>
      <c r="AP20" s="1176"/>
      <c r="AQ20" s="1177">
        <v>19159</v>
      </c>
      <c r="AR20" s="1176"/>
      <c r="AS20" s="1177"/>
      <c r="AT20" s="1176"/>
      <c r="AU20" s="1177"/>
      <c r="AV20" s="1176"/>
      <c r="AW20" s="1177"/>
      <c r="AX20" s="1176">
        <v>121172</v>
      </c>
      <c r="AY20" s="1177"/>
      <c r="AZ20" s="1161">
        <f t="shared" si="3"/>
        <v>121172</v>
      </c>
      <c r="BA20" s="1161">
        <f t="shared" si="3"/>
        <v>19159</v>
      </c>
      <c r="BB20" s="1162">
        <f t="shared" si="0"/>
        <v>140331</v>
      </c>
    </row>
    <row r="21" spans="1:54" ht="14.25" customHeight="1" x14ac:dyDescent="0.15">
      <c r="A21" s="1147"/>
      <c r="B21" s="1148" t="s">
        <v>502</v>
      </c>
      <c r="C21" s="898" t="s">
        <v>2834</v>
      </c>
      <c r="D21" s="1167" t="s">
        <v>2829</v>
      </c>
      <c r="E21" s="1168"/>
      <c r="F21" s="1169"/>
      <c r="G21" s="1168"/>
      <c r="H21" s="1169"/>
      <c r="I21" s="1168"/>
      <c r="J21" s="1170">
        <v>354</v>
      </c>
      <c r="K21" s="1168"/>
      <c r="L21" s="1170"/>
      <c r="M21" s="1168"/>
      <c r="N21" s="1169"/>
      <c r="O21" s="1161"/>
      <c r="P21" s="1153"/>
      <c r="Q21" s="1161"/>
      <c r="R21" s="1170"/>
      <c r="S21" s="1161"/>
      <c r="T21" s="1170">
        <v>11333</v>
      </c>
      <c r="U21" s="1161"/>
      <c r="V21" s="1170"/>
      <c r="W21" s="1161"/>
      <c r="X21" s="1170"/>
      <c r="Y21" s="1161"/>
      <c r="Z21" s="1170"/>
      <c r="AA21" s="1161"/>
      <c r="AB21" s="1170"/>
      <c r="AC21" s="1161"/>
      <c r="AD21" s="1170"/>
      <c r="AE21" s="1156">
        <f t="shared" si="1"/>
        <v>0</v>
      </c>
      <c r="AF21" s="1156">
        <f t="shared" si="1"/>
        <v>11687</v>
      </c>
      <c r="AG21" s="1157">
        <f t="shared" si="2"/>
        <v>11687</v>
      </c>
      <c r="AH21" s="1176"/>
      <c r="AI21" s="1177"/>
      <c r="AJ21" s="1176"/>
      <c r="AK21" s="1177"/>
      <c r="AL21" s="1176"/>
      <c r="AM21" s="1177"/>
      <c r="AN21" s="1176"/>
      <c r="AO21" s="1177"/>
      <c r="AP21" s="1176"/>
      <c r="AQ21" s="1177"/>
      <c r="AR21" s="1176"/>
      <c r="AS21" s="1177"/>
      <c r="AT21" s="1176"/>
      <c r="AU21" s="1177"/>
      <c r="AV21" s="1176"/>
      <c r="AW21" s="1177"/>
      <c r="AX21" s="1308"/>
      <c r="AY21" s="1177"/>
      <c r="AZ21" s="1161">
        <f t="shared" si="3"/>
        <v>0</v>
      </c>
      <c r="BA21" s="1161">
        <f t="shared" si="3"/>
        <v>0</v>
      </c>
      <c r="BB21" s="1162">
        <f t="shared" si="0"/>
        <v>0</v>
      </c>
    </row>
    <row r="22" spans="1:54" ht="14.25" customHeight="1" x14ac:dyDescent="0.15">
      <c r="A22" s="1147"/>
      <c r="B22" s="1148" t="s">
        <v>503</v>
      </c>
      <c r="C22" s="898" t="s">
        <v>916</v>
      </c>
      <c r="D22" s="1167" t="s">
        <v>2827</v>
      </c>
      <c r="E22" s="1168"/>
      <c r="F22" s="1169"/>
      <c r="G22" s="1168"/>
      <c r="H22" s="1169"/>
      <c r="I22" s="1181"/>
      <c r="J22" s="1170"/>
      <c r="K22" s="1168"/>
      <c r="L22" s="1170"/>
      <c r="M22" s="1168"/>
      <c r="N22" s="1169"/>
      <c r="O22" s="1161"/>
      <c r="P22" s="1153"/>
      <c r="Q22" s="1161"/>
      <c r="R22" s="1170"/>
      <c r="S22" s="1161"/>
      <c r="T22" s="1170"/>
      <c r="U22" s="1161"/>
      <c r="V22" s="1170"/>
      <c r="W22" s="1161"/>
      <c r="X22" s="1170"/>
      <c r="Y22" s="1161"/>
      <c r="Z22" s="1170"/>
      <c r="AA22" s="1161"/>
      <c r="AB22" s="1170"/>
      <c r="AC22" s="1161"/>
      <c r="AD22" s="1170"/>
      <c r="AE22" s="1156">
        <f t="shared" si="1"/>
        <v>0</v>
      </c>
      <c r="AF22" s="1156">
        <f t="shared" si="1"/>
        <v>0</v>
      </c>
      <c r="AG22" s="1157">
        <f t="shared" si="2"/>
        <v>0</v>
      </c>
      <c r="AH22" s="1176"/>
      <c r="AI22" s="1177"/>
      <c r="AJ22" s="1176"/>
      <c r="AK22" s="1177"/>
      <c r="AL22" s="1176"/>
      <c r="AM22" s="1177"/>
      <c r="AN22" s="1176"/>
      <c r="AO22" s="1177"/>
      <c r="AP22" s="1176"/>
      <c r="AQ22" s="1177"/>
      <c r="AR22" s="1176"/>
      <c r="AS22" s="1177"/>
      <c r="AT22" s="1176"/>
      <c r="AU22" s="1177"/>
      <c r="AV22" s="1176"/>
      <c r="AW22" s="1177"/>
      <c r="AX22" s="1308"/>
      <c r="AY22" s="1179"/>
      <c r="AZ22" s="1161">
        <f t="shared" si="3"/>
        <v>0</v>
      </c>
      <c r="BA22" s="1161">
        <f t="shared" si="3"/>
        <v>0</v>
      </c>
      <c r="BB22" s="1162">
        <f t="shared" si="0"/>
        <v>0</v>
      </c>
    </row>
    <row r="23" spans="1:54" ht="14.25" customHeight="1" x14ac:dyDescent="0.15">
      <c r="A23" s="1147"/>
      <c r="B23" s="1148" t="s">
        <v>504</v>
      </c>
      <c r="C23" s="898" t="s">
        <v>2835</v>
      </c>
      <c r="D23" s="1167" t="s">
        <v>2836</v>
      </c>
      <c r="E23" s="1168"/>
      <c r="F23" s="1169"/>
      <c r="G23" s="1168"/>
      <c r="H23" s="1169"/>
      <c r="I23" s="1168"/>
      <c r="J23" s="1169"/>
      <c r="K23" s="1168"/>
      <c r="L23" s="1170"/>
      <c r="M23" s="1168"/>
      <c r="N23" s="1169"/>
      <c r="O23" s="1161"/>
      <c r="P23" s="1153"/>
      <c r="Q23" s="1161"/>
      <c r="R23" s="1170"/>
      <c r="S23" s="1161"/>
      <c r="T23" s="1170"/>
      <c r="U23" s="1161"/>
      <c r="V23" s="1170"/>
      <c r="W23" s="1161"/>
      <c r="X23" s="1170"/>
      <c r="Y23" s="1161"/>
      <c r="Z23" s="1170"/>
      <c r="AA23" s="1161"/>
      <c r="AB23" s="1170"/>
      <c r="AC23" s="1161"/>
      <c r="AD23" s="1170"/>
      <c r="AE23" s="1156">
        <f t="shared" si="1"/>
        <v>0</v>
      </c>
      <c r="AF23" s="1156">
        <f t="shared" si="1"/>
        <v>0</v>
      </c>
      <c r="AG23" s="1157">
        <f t="shared" si="2"/>
        <v>0</v>
      </c>
      <c r="AH23" s="1176"/>
      <c r="AI23" s="1177"/>
      <c r="AJ23" s="1176"/>
      <c r="AK23" s="1177"/>
      <c r="AL23" s="1176"/>
      <c r="AM23" s="1177"/>
      <c r="AN23" s="1176"/>
      <c r="AO23" s="1177"/>
      <c r="AP23" s="1176"/>
      <c r="AQ23" s="1177"/>
      <c r="AR23" s="1176"/>
      <c r="AS23" s="1177"/>
      <c r="AT23" s="1176"/>
      <c r="AU23" s="1177"/>
      <c r="AV23" s="1176"/>
      <c r="AW23" s="1177"/>
      <c r="AX23" s="1308"/>
      <c r="AY23" s="1179"/>
      <c r="AZ23" s="1161">
        <f t="shared" si="3"/>
        <v>0</v>
      </c>
      <c r="BA23" s="1161">
        <f t="shared" si="3"/>
        <v>0</v>
      </c>
      <c r="BB23" s="1162">
        <f t="shared" si="0"/>
        <v>0</v>
      </c>
    </row>
    <row r="24" spans="1:54" ht="14.25" customHeight="1" x14ac:dyDescent="0.15">
      <c r="A24" s="1147"/>
      <c r="B24" s="1148" t="s">
        <v>505</v>
      </c>
      <c r="C24" s="898" t="s">
        <v>2837</v>
      </c>
      <c r="D24" s="1167" t="s">
        <v>2829</v>
      </c>
      <c r="E24" s="1168"/>
      <c r="F24" s="1169"/>
      <c r="G24" s="1168"/>
      <c r="H24" s="1169"/>
      <c r="I24" s="1168"/>
      <c r="J24" s="1170">
        <v>2566</v>
      </c>
      <c r="K24" s="1168"/>
      <c r="L24" s="1170"/>
      <c r="M24" s="1168"/>
      <c r="N24" s="1169"/>
      <c r="O24" s="1161"/>
      <c r="P24" s="1153"/>
      <c r="Q24" s="1161"/>
      <c r="R24" s="1170"/>
      <c r="S24" s="1161"/>
      <c r="T24" s="1170">
        <v>1397</v>
      </c>
      <c r="U24" s="1161"/>
      <c r="V24" s="1170"/>
      <c r="W24" s="1161"/>
      <c r="X24" s="1170"/>
      <c r="Y24" s="1161"/>
      <c r="Z24" s="1170"/>
      <c r="AA24" s="1161"/>
      <c r="AB24" s="1170"/>
      <c r="AC24" s="1161"/>
      <c r="AD24" s="1170"/>
      <c r="AE24" s="1156">
        <f t="shared" si="1"/>
        <v>0</v>
      </c>
      <c r="AF24" s="1156">
        <f t="shared" si="1"/>
        <v>3963</v>
      </c>
      <c r="AG24" s="1157">
        <f t="shared" si="2"/>
        <v>3963</v>
      </c>
      <c r="AH24" s="1176"/>
      <c r="AI24" s="1177"/>
      <c r="AJ24" s="1176"/>
      <c r="AK24" s="1177"/>
      <c r="AL24" s="1176"/>
      <c r="AM24" s="1177"/>
      <c r="AN24" s="1176"/>
      <c r="AO24" s="1177"/>
      <c r="AP24" s="1176"/>
      <c r="AQ24" s="1177"/>
      <c r="AR24" s="1176"/>
      <c r="AS24" s="1177"/>
      <c r="AT24" s="1176"/>
      <c r="AU24" s="1177"/>
      <c r="AV24" s="1176"/>
      <c r="AW24" s="1177"/>
      <c r="AX24" s="1308"/>
      <c r="AY24" s="1179"/>
      <c r="AZ24" s="1161">
        <f t="shared" si="3"/>
        <v>0</v>
      </c>
      <c r="BA24" s="1161">
        <f t="shared" si="3"/>
        <v>0</v>
      </c>
      <c r="BB24" s="1162">
        <f t="shared" si="0"/>
        <v>0</v>
      </c>
    </row>
    <row r="25" spans="1:54" ht="14.25" customHeight="1" x14ac:dyDescent="0.15">
      <c r="A25" s="1147"/>
      <c r="B25" s="1148" t="s">
        <v>506</v>
      </c>
      <c r="C25" s="898" t="s">
        <v>925</v>
      </c>
      <c r="D25" s="1167" t="s">
        <v>2829</v>
      </c>
      <c r="E25" s="1161"/>
      <c r="F25" s="1169"/>
      <c r="G25" s="1161"/>
      <c r="H25" s="1170"/>
      <c r="I25" s="1161"/>
      <c r="J25" s="1169"/>
      <c r="K25" s="1168"/>
      <c r="L25" s="1170"/>
      <c r="M25" s="1168"/>
      <c r="N25" s="1169"/>
      <c r="O25" s="1161"/>
      <c r="P25" s="1153"/>
      <c r="Q25" s="1161"/>
      <c r="R25" s="1170"/>
      <c r="S25" s="1161">
        <v>139330</v>
      </c>
      <c r="T25" s="1170"/>
      <c r="U25" s="1161"/>
      <c r="V25" s="1170"/>
      <c r="W25" s="1161"/>
      <c r="X25" s="1170"/>
      <c r="Y25" s="1161"/>
      <c r="Z25" s="1170"/>
      <c r="AA25" s="1161"/>
      <c r="AB25" s="1170"/>
      <c r="AC25" s="1161"/>
      <c r="AD25" s="1170"/>
      <c r="AE25" s="1156">
        <f t="shared" si="1"/>
        <v>139330</v>
      </c>
      <c r="AF25" s="1156">
        <f t="shared" si="1"/>
        <v>0</v>
      </c>
      <c r="AG25" s="1157">
        <f t="shared" si="2"/>
        <v>139330</v>
      </c>
      <c r="AH25" s="1161"/>
      <c r="AI25" s="1170"/>
      <c r="AJ25" s="1161"/>
      <c r="AK25" s="1170"/>
      <c r="AL25" s="1161"/>
      <c r="AM25" s="1170"/>
      <c r="AN25" s="1161"/>
      <c r="AO25" s="1170"/>
      <c r="AP25" s="1161"/>
      <c r="AQ25" s="1170"/>
      <c r="AR25" s="1161"/>
      <c r="AS25" s="1170"/>
      <c r="AT25" s="1161"/>
      <c r="AU25" s="1170"/>
      <c r="AV25" s="1161"/>
      <c r="AW25" s="1170"/>
      <c r="AX25" s="1161">
        <v>588967</v>
      </c>
      <c r="AY25" s="1170"/>
      <c r="AZ25" s="1161">
        <f t="shared" si="3"/>
        <v>588967</v>
      </c>
      <c r="BA25" s="1161">
        <f t="shared" si="3"/>
        <v>0</v>
      </c>
      <c r="BB25" s="1162">
        <f>AZ25+BA25</f>
        <v>588967</v>
      </c>
    </row>
    <row r="26" spans="1:54" ht="14.25" customHeight="1" x14ac:dyDescent="0.15">
      <c r="A26" s="1147"/>
      <c r="B26" s="1148" t="s">
        <v>507</v>
      </c>
      <c r="C26" s="898" t="s">
        <v>2490</v>
      </c>
      <c r="D26" s="1167" t="s">
        <v>2838</v>
      </c>
      <c r="E26" s="1161"/>
      <c r="F26" s="1170"/>
      <c r="G26" s="1161"/>
      <c r="H26" s="1170"/>
      <c r="I26" s="1161">
        <v>111</v>
      </c>
      <c r="J26" s="1170"/>
      <c r="K26" s="1161"/>
      <c r="L26" s="1170"/>
      <c r="M26" s="1161"/>
      <c r="N26" s="1170"/>
      <c r="O26" s="1161"/>
      <c r="P26" s="1177"/>
      <c r="Q26" s="1161"/>
      <c r="R26" s="1170"/>
      <c r="S26" s="1161">
        <v>27476</v>
      </c>
      <c r="T26" s="1170"/>
      <c r="U26" s="1161"/>
      <c r="V26" s="1170"/>
      <c r="W26" s="1161"/>
      <c r="X26" s="1170"/>
      <c r="Y26" s="1161"/>
      <c r="Z26" s="1170"/>
      <c r="AA26" s="1161"/>
      <c r="AB26" s="1170"/>
      <c r="AC26" s="1161"/>
      <c r="AD26" s="1170"/>
      <c r="AE26" s="1175">
        <f t="shared" si="1"/>
        <v>27587</v>
      </c>
      <c r="AF26" s="1175">
        <f t="shared" si="1"/>
        <v>0</v>
      </c>
      <c r="AG26" s="1182">
        <f t="shared" si="2"/>
        <v>27587</v>
      </c>
      <c r="AH26" s="1161"/>
      <c r="AI26" s="1170"/>
      <c r="AJ26" s="1161"/>
      <c r="AK26" s="1170"/>
      <c r="AL26" s="1161"/>
      <c r="AM26" s="1170"/>
      <c r="AN26" s="1161"/>
      <c r="AO26" s="1170"/>
      <c r="AP26" s="1161"/>
      <c r="AQ26" s="1170"/>
      <c r="AR26" s="1161"/>
      <c r="AS26" s="1170"/>
      <c r="AT26" s="1161"/>
      <c r="AU26" s="1170"/>
      <c r="AV26" s="1161"/>
      <c r="AW26" s="1170"/>
      <c r="AX26" s="1161">
        <v>49446</v>
      </c>
      <c r="AY26" s="1169"/>
      <c r="AZ26" s="1161">
        <f t="shared" si="3"/>
        <v>49446</v>
      </c>
      <c r="BA26" s="1161">
        <f t="shared" si="3"/>
        <v>0</v>
      </c>
      <c r="BB26" s="1162">
        <f t="shared" ref="BB26:BB79" si="4">AZ26+BA26</f>
        <v>49446</v>
      </c>
    </row>
    <row r="27" spans="1:54" ht="14.25" customHeight="1" x14ac:dyDescent="0.15">
      <c r="A27" s="1147"/>
      <c r="B27" s="1148" t="s">
        <v>509</v>
      </c>
      <c r="C27" s="898" t="s">
        <v>2839</v>
      </c>
      <c r="D27" s="1167" t="s">
        <v>2829</v>
      </c>
      <c r="E27" s="1161"/>
      <c r="F27" s="1170"/>
      <c r="G27" s="1161"/>
      <c r="H27" s="1170"/>
      <c r="I27" s="1161">
        <v>211</v>
      </c>
      <c r="J27" s="1161"/>
      <c r="K27" s="1183"/>
      <c r="L27" s="1170"/>
      <c r="M27" s="1161"/>
      <c r="N27" s="1170"/>
      <c r="O27" s="1161"/>
      <c r="P27" s="1177"/>
      <c r="Q27" s="1161"/>
      <c r="R27" s="1170"/>
      <c r="S27" s="1161">
        <v>3999</v>
      </c>
      <c r="T27" s="1170"/>
      <c r="U27" s="1161"/>
      <c r="V27" s="1170"/>
      <c r="W27" s="1161"/>
      <c r="X27" s="1170"/>
      <c r="Y27" s="1161"/>
      <c r="Z27" s="1170"/>
      <c r="AA27" s="1161"/>
      <c r="AB27" s="1170"/>
      <c r="AC27" s="1161"/>
      <c r="AD27" s="1170"/>
      <c r="AE27" s="1175">
        <f t="shared" si="1"/>
        <v>4210</v>
      </c>
      <c r="AF27" s="1175">
        <f t="shared" si="1"/>
        <v>0</v>
      </c>
      <c r="AG27" s="1182">
        <f t="shared" si="2"/>
        <v>4210</v>
      </c>
      <c r="AH27" s="1161">
        <v>5405</v>
      </c>
      <c r="AI27" s="1170"/>
      <c r="AJ27" s="1161"/>
      <c r="AK27" s="1170"/>
      <c r="AL27" s="1161"/>
      <c r="AM27" s="1170"/>
      <c r="AN27" s="1161"/>
      <c r="AO27" s="1170"/>
      <c r="AP27" s="1161">
        <v>91003</v>
      </c>
      <c r="AQ27" s="1170"/>
      <c r="AR27" s="1161"/>
      <c r="AS27" s="1170"/>
      <c r="AT27" s="1161"/>
      <c r="AU27" s="1170"/>
      <c r="AV27" s="1161"/>
      <c r="AW27" s="1170"/>
      <c r="AX27" s="1168"/>
      <c r="AY27" s="1169"/>
      <c r="AZ27" s="1161">
        <f t="shared" si="3"/>
        <v>96408</v>
      </c>
      <c r="BA27" s="1161">
        <f t="shared" si="3"/>
        <v>0</v>
      </c>
      <c r="BB27" s="1162">
        <f t="shared" si="4"/>
        <v>96408</v>
      </c>
    </row>
    <row r="28" spans="1:54" ht="14.25" customHeight="1" x14ac:dyDescent="0.15">
      <c r="A28" s="1147"/>
      <c r="B28" s="1148" t="s">
        <v>510</v>
      </c>
      <c r="C28" s="898" t="s">
        <v>2840</v>
      </c>
      <c r="D28" s="1184" t="s">
        <v>2841</v>
      </c>
      <c r="E28" s="1161"/>
      <c r="F28" s="1170"/>
      <c r="G28" s="1161"/>
      <c r="H28" s="1170"/>
      <c r="I28" s="1161"/>
      <c r="J28" s="1161"/>
      <c r="K28" s="1183"/>
      <c r="L28" s="1170"/>
      <c r="M28" s="1161"/>
      <c r="N28" s="1170"/>
      <c r="O28" s="1161"/>
      <c r="P28" s="1170"/>
      <c r="Q28" s="1161"/>
      <c r="R28" s="1170"/>
      <c r="S28" s="1161"/>
      <c r="T28" s="1170"/>
      <c r="U28" s="1161"/>
      <c r="V28" s="1170"/>
      <c r="W28" s="1161"/>
      <c r="X28" s="1170"/>
      <c r="Y28" s="1161"/>
      <c r="Z28" s="1170"/>
      <c r="AA28" s="1161"/>
      <c r="AB28" s="1170"/>
      <c r="AC28" s="1161"/>
      <c r="AD28" s="1170"/>
      <c r="AE28" s="1175">
        <f t="shared" si="1"/>
        <v>0</v>
      </c>
      <c r="AF28" s="1175">
        <f t="shared" si="1"/>
        <v>0</v>
      </c>
      <c r="AG28" s="1182">
        <f t="shared" si="2"/>
        <v>0</v>
      </c>
      <c r="AH28" s="1161"/>
      <c r="AI28" s="1170"/>
      <c r="AJ28" s="1161"/>
      <c r="AK28" s="1170"/>
      <c r="AL28" s="1161"/>
      <c r="AM28" s="1170"/>
      <c r="AN28" s="1161"/>
      <c r="AO28" s="1170"/>
      <c r="AP28" s="1161"/>
      <c r="AQ28" s="1170"/>
      <c r="AR28" s="1161"/>
      <c r="AS28" s="1170"/>
      <c r="AT28" s="1161"/>
      <c r="AU28" s="1170"/>
      <c r="AV28" s="1161"/>
      <c r="AW28" s="1170"/>
      <c r="AX28" s="1168"/>
      <c r="AY28" s="1169"/>
      <c r="AZ28" s="1161">
        <f t="shared" si="3"/>
        <v>0</v>
      </c>
      <c r="BA28" s="1161">
        <f t="shared" si="3"/>
        <v>0</v>
      </c>
      <c r="BB28" s="1162">
        <f t="shared" si="4"/>
        <v>0</v>
      </c>
    </row>
    <row r="29" spans="1:54" ht="14.25" customHeight="1" x14ac:dyDescent="0.15">
      <c r="A29" s="1147"/>
      <c r="B29" s="1148" t="s">
        <v>511</v>
      </c>
      <c r="C29" s="898" t="s">
        <v>2842</v>
      </c>
      <c r="D29" s="1184" t="s">
        <v>2841</v>
      </c>
      <c r="E29" s="1161"/>
      <c r="F29" s="1170"/>
      <c r="G29" s="1161"/>
      <c r="H29" s="1170"/>
      <c r="I29" s="1161"/>
      <c r="J29" s="1161">
        <v>271</v>
      </c>
      <c r="K29" s="1183"/>
      <c r="L29" s="1170"/>
      <c r="M29" s="1161"/>
      <c r="N29" s="1170"/>
      <c r="O29" s="1161"/>
      <c r="P29" s="1170"/>
      <c r="Q29" s="1161"/>
      <c r="R29" s="1170"/>
      <c r="S29" s="1161"/>
      <c r="T29" s="1170">
        <v>38280</v>
      </c>
      <c r="U29" s="1161"/>
      <c r="V29" s="1170"/>
      <c r="W29" s="1161"/>
      <c r="X29" s="1170"/>
      <c r="Y29" s="1161"/>
      <c r="Z29" s="1170"/>
      <c r="AA29" s="1161"/>
      <c r="AB29" s="1170"/>
      <c r="AC29" s="1161"/>
      <c r="AD29" s="1170"/>
      <c r="AE29" s="1175">
        <f t="shared" si="1"/>
        <v>0</v>
      </c>
      <c r="AF29" s="1175">
        <f t="shared" si="1"/>
        <v>38551</v>
      </c>
      <c r="AG29" s="1182">
        <f t="shared" si="2"/>
        <v>38551</v>
      </c>
      <c r="AH29" s="1161"/>
      <c r="AI29" s="1170"/>
      <c r="AJ29" s="1161"/>
      <c r="AK29" s="1170"/>
      <c r="AL29" s="1161"/>
      <c r="AM29" s="1170"/>
      <c r="AN29" s="1161"/>
      <c r="AO29" s="1170"/>
      <c r="AP29" s="1161"/>
      <c r="AQ29" s="1170"/>
      <c r="AR29" s="1161"/>
      <c r="AS29" s="1170"/>
      <c r="AT29" s="1161"/>
      <c r="AU29" s="1170"/>
      <c r="AV29" s="1161"/>
      <c r="AW29" s="1170"/>
      <c r="AX29" s="1161"/>
      <c r="AY29" s="1169"/>
      <c r="AZ29" s="1161">
        <f t="shared" si="3"/>
        <v>0</v>
      </c>
      <c r="BA29" s="1161">
        <f t="shared" si="3"/>
        <v>0</v>
      </c>
      <c r="BB29" s="1162">
        <f t="shared" si="4"/>
        <v>0</v>
      </c>
    </row>
    <row r="30" spans="1:54" ht="14.25" customHeight="1" x14ac:dyDescent="0.15">
      <c r="A30" s="1147"/>
      <c r="B30" s="1148" t="s">
        <v>512</v>
      </c>
      <c r="C30" s="898" t="s">
        <v>2843</v>
      </c>
      <c r="D30" s="1167" t="s">
        <v>2832</v>
      </c>
      <c r="E30" s="1168"/>
      <c r="F30" s="1169"/>
      <c r="G30" s="1168"/>
      <c r="H30" s="1169"/>
      <c r="I30" s="1168"/>
      <c r="J30" s="1161">
        <v>79229</v>
      </c>
      <c r="K30" s="1185"/>
      <c r="L30" s="1170"/>
      <c r="M30" s="1168"/>
      <c r="N30" s="1169"/>
      <c r="O30" s="1161"/>
      <c r="P30" s="1153"/>
      <c r="Q30" s="1161"/>
      <c r="R30" s="1170"/>
      <c r="S30" s="1161"/>
      <c r="T30" s="1170"/>
      <c r="U30" s="1161"/>
      <c r="V30" s="1170"/>
      <c r="W30" s="1161"/>
      <c r="X30" s="1170"/>
      <c r="Y30" s="1161"/>
      <c r="Z30" s="1170"/>
      <c r="AA30" s="1161"/>
      <c r="AB30" s="1170"/>
      <c r="AC30" s="1161"/>
      <c r="AD30" s="1170"/>
      <c r="AE30" s="1156">
        <f t="shared" si="1"/>
        <v>0</v>
      </c>
      <c r="AF30" s="1156">
        <f t="shared" si="1"/>
        <v>79229</v>
      </c>
      <c r="AG30" s="1157">
        <f t="shared" si="2"/>
        <v>79229</v>
      </c>
      <c r="AH30" s="1161"/>
      <c r="AI30" s="1170"/>
      <c r="AJ30" s="1161"/>
      <c r="AK30" s="1170"/>
      <c r="AL30" s="1161"/>
      <c r="AM30" s="1170"/>
      <c r="AN30" s="1161"/>
      <c r="AO30" s="1170"/>
      <c r="AP30" s="1161"/>
      <c r="AQ30" s="1170"/>
      <c r="AR30" s="1161"/>
      <c r="AS30" s="1170"/>
      <c r="AT30" s="1161"/>
      <c r="AU30" s="1170"/>
      <c r="AV30" s="1161"/>
      <c r="AW30" s="1170"/>
      <c r="AX30" s="1168"/>
      <c r="AY30" s="1169"/>
      <c r="AZ30" s="1161">
        <f t="shared" si="3"/>
        <v>0</v>
      </c>
      <c r="BA30" s="1161">
        <f t="shared" si="3"/>
        <v>0</v>
      </c>
      <c r="BB30" s="1162">
        <f t="shared" si="4"/>
        <v>0</v>
      </c>
    </row>
    <row r="31" spans="1:54" ht="14.25" customHeight="1" x14ac:dyDescent="0.15">
      <c r="A31" s="1147"/>
      <c r="B31" s="1148" t="s">
        <v>513</v>
      </c>
      <c r="C31" s="898" t="s">
        <v>2844</v>
      </c>
      <c r="D31" s="1167" t="s">
        <v>2836</v>
      </c>
      <c r="E31" s="1168"/>
      <c r="F31" s="1169"/>
      <c r="G31" s="1168"/>
      <c r="H31" s="1169"/>
      <c r="I31" s="1168"/>
      <c r="J31" s="1168"/>
      <c r="K31" s="1185"/>
      <c r="L31" s="1170"/>
      <c r="M31" s="1168"/>
      <c r="N31" s="1169"/>
      <c r="O31" s="1161"/>
      <c r="P31" s="1153"/>
      <c r="Q31" s="1161"/>
      <c r="R31" s="1170"/>
      <c r="S31" s="1161"/>
      <c r="T31" s="1170"/>
      <c r="U31" s="1161"/>
      <c r="V31" s="1170"/>
      <c r="W31" s="1161"/>
      <c r="X31" s="1170"/>
      <c r="Y31" s="1161"/>
      <c r="Z31" s="1170"/>
      <c r="AA31" s="1161"/>
      <c r="AB31" s="1170"/>
      <c r="AC31" s="1161">
        <f>'Intézmények kötelező-önként vál'!AM19</f>
        <v>156940</v>
      </c>
      <c r="AD31" s="1170">
        <f>'Intézmények kötelező-önként vál'!AN19</f>
        <v>131095</v>
      </c>
      <c r="AE31" s="1156">
        <f t="shared" si="1"/>
        <v>156940</v>
      </c>
      <c r="AF31" s="1156">
        <f t="shared" si="1"/>
        <v>131095</v>
      </c>
      <c r="AG31" s="1157">
        <f t="shared" si="2"/>
        <v>288035</v>
      </c>
      <c r="AH31" s="1161"/>
      <c r="AI31" s="1170"/>
      <c r="AJ31" s="1161"/>
      <c r="AK31" s="1170"/>
      <c r="AL31" s="1161"/>
      <c r="AM31" s="1170"/>
      <c r="AN31" s="1161"/>
      <c r="AO31" s="1170"/>
      <c r="AP31" s="1161"/>
      <c r="AQ31" s="1170"/>
      <c r="AR31" s="1161"/>
      <c r="AS31" s="1170"/>
      <c r="AT31" s="1161"/>
      <c r="AU31" s="1170"/>
      <c r="AV31" s="1161"/>
      <c r="AW31" s="1170"/>
      <c r="AX31" s="1168"/>
      <c r="AY31" s="1169"/>
      <c r="AZ31" s="1161">
        <f t="shared" si="3"/>
        <v>0</v>
      </c>
      <c r="BA31" s="1161">
        <f t="shared" si="3"/>
        <v>0</v>
      </c>
      <c r="BB31" s="1162">
        <f t="shared" si="4"/>
        <v>0</v>
      </c>
    </row>
    <row r="32" spans="1:54" ht="14.25" customHeight="1" x14ac:dyDescent="0.15">
      <c r="A32" s="1147"/>
      <c r="B32" s="1148" t="s">
        <v>514</v>
      </c>
      <c r="C32" s="898" t="s">
        <v>2845</v>
      </c>
      <c r="D32" s="1167" t="s">
        <v>2836</v>
      </c>
      <c r="E32" s="1168"/>
      <c r="F32" s="1169"/>
      <c r="G32" s="1168"/>
      <c r="H32" s="1169"/>
      <c r="I32" s="1168"/>
      <c r="J32" s="1168"/>
      <c r="K32" s="1185"/>
      <c r="L32" s="1170"/>
      <c r="M32" s="1168"/>
      <c r="N32" s="1169"/>
      <c r="O32" s="1161"/>
      <c r="P32" s="1153"/>
      <c r="Q32" s="1161"/>
      <c r="R32" s="1170"/>
      <c r="S32" s="1161"/>
      <c r="T32" s="1170"/>
      <c r="U32" s="1161"/>
      <c r="V32" s="1170"/>
      <c r="W32" s="1161"/>
      <c r="X32" s="1170"/>
      <c r="Y32" s="1161"/>
      <c r="Z32" s="1170"/>
      <c r="AA32" s="1161"/>
      <c r="AB32" s="1170"/>
      <c r="AC32" s="1161">
        <f>'Intézmények kötelező-önként vál'!AM37</f>
        <v>85997</v>
      </c>
      <c r="AD32" s="1170">
        <f>'Intézmények kötelező-önként vál'!AN37</f>
        <v>288691</v>
      </c>
      <c r="AE32" s="1156">
        <f t="shared" si="1"/>
        <v>85997</v>
      </c>
      <c r="AF32" s="1156">
        <f t="shared" si="1"/>
        <v>288691</v>
      </c>
      <c r="AG32" s="1157">
        <f t="shared" si="2"/>
        <v>374688</v>
      </c>
      <c r="AH32" s="1161"/>
      <c r="AI32" s="1170"/>
      <c r="AJ32" s="1161"/>
      <c r="AK32" s="1170"/>
      <c r="AL32" s="1161"/>
      <c r="AM32" s="1170"/>
      <c r="AN32" s="1161"/>
      <c r="AO32" s="1170"/>
      <c r="AP32" s="1161"/>
      <c r="AQ32" s="1170"/>
      <c r="AR32" s="1161"/>
      <c r="AS32" s="1170"/>
      <c r="AT32" s="1161"/>
      <c r="AU32" s="1170"/>
      <c r="AV32" s="1161"/>
      <c r="AW32" s="1170"/>
      <c r="AX32" s="1168"/>
      <c r="AY32" s="1169"/>
      <c r="AZ32" s="1161">
        <f t="shared" si="3"/>
        <v>0</v>
      </c>
      <c r="BA32" s="1161">
        <f t="shared" si="3"/>
        <v>0</v>
      </c>
      <c r="BB32" s="1162">
        <f t="shared" si="4"/>
        <v>0</v>
      </c>
    </row>
    <row r="33" spans="1:54" ht="14.25" customHeight="1" x14ac:dyDescent="0.15">
      <c r="A33" s="1147"/>
      <c r="B33" s="1148" t="s">
        <v>515</v>
      </c>
      <c r="C33" s="898" t="s">
        <v>2846</v>
      </c>
      <c r="D33" s="1167" t="s">
        <v>2836</v>
      </c>
      <c r="E33" s="1168"/>
      <c r="F33" s="1169"/>
      <c r="G33" s="1168"/>
      <c r="H33" s="1169"/>
      <c r="I33" s="1168"/>
      <c r="J33" s="1168"/>
      <c r="K33" s="1185"/>
      <c r="L33" s="1170"/>
      <c r="M33" s="1168"/>
      <c r="N33" s="1169"/>
      <c r="O33" s="1161"/>
      <c r="P33" s="1153"/>
      <c r="Q33" s="1161"/>
      <c r="R33" s="1170"/>
      <c r="S33" s="1161"/>
      <c r="T33" s="1170"/>
      <c r="U33" s="1161"/>
      <c r="V33" s="1170"/>
      <c r="W33" s="1161"/>
      <c r="X33" s="1170"/>
      <c r="Y33" s="1161"/>
      <c r="Z33" s="1170"/>
      <c r="AA33" s="1161"/>
      <c r="AB33" s="1170"/>
      <c r="AC33" s="1161">
        <f>'Intézmények kötelező-önként vál'!AM59</f>
        <v>97952</v>
      </c>
      <c r="AD33" s="1170">
        <f>'Intézmények kötelező-önként vál'!AN59</f>
        <v>1433</v>
      </c>
      <c r="AE33" s="1156">
        <f t="shared" si="1"/>
        <v>97952</v>
      </c>
      <c r="AF33" s="1156">
        <f t="shared" si="1"/>
        <v>1433</v>
      </c>
      <c r="AG33" s="1157">
        <f t="shared" si="2"/>
        <v>99385</v>
      </c>
      <c r="AH33" s="1161"/>
      <c r="AI33" s="1170"/>
      <c r="AJ33" s="1161"/>
      <c r="AK33" s="1170"/>
      <c r="AL33" s="1161"/>
      <c r="AM33" s="1170"/>
      <c r="AN33" s="1161"/>
      <c r="AO33" s="1170"/>
      <c r="AP33" s="1161"/>
      <c r="AQ33" s="1170"/>
      <c r="AR33" s="1161"/>
      <c r="AS33" s="1170"/>
      <c r="AT33" s="1161"/>
      <c r="AU33" s="1170"/>
      <c r="AV33" s="1161"/>
      <c r="AW33" s="1170"/>
      <c r="AX33" s="1168"/>
      <c r="AY33" s="1169"/>
      <c r="AZ33" s="1161">
        <f t="shared" si="3"/>
        <v>0</v>
      </c>
      <c r="BA33" s="1161">
        <f t="shared" si="3"/>
        <v>0</v>
      </c>
      <c r="BB33" s="1162">
        <f t="shared" si="4"/>
        <v>0</v>
      </c>
    </row>
    <row r="34" spans="1:54" ht="14.25" customHeight="1" x14ac:dyDescent="0.15">
      <c r="A34" s="1147"/>
      <c r="B34" s="1148" t="s">
        <v>516</v>
      </c>
      <c r="C34" s="898" t="s">
        <v>2847</v>
      </c>
      <c r="D34" s="1167" t="s">
        <v>2836</v>
      </c>
      <c r="E34" s="1168"/>
      <c r="F34" s="1169"/>
      <c r="G34" s="1168"/>
      <c r="H34" s="1169"/>
      <c r="I34" s="1168"/>
      <c r="J34" s="1168"/>
      <c r="K34" s="1185"/>
      <c r="L34" s="1170"/>
      <c r="M34" s="1168"/>
      <c r="N34" s="1169"/>
      <c r="O34" s="1161"/>
      <c r="P34" s="1153"/>
      <c r="Q34" s="1161"/>
      <c r="R34" s="1170"/>
      <c r="S34" s="1161"/>
      <c r="T34" s="1170"/>
      <c r="U34" s="1161"/>
      <c r="V34" s="1170"/>
      <c r="W34" s="1161"/>
      <c r="X34" s="1170"/>
      <c r="Y34" s="1161"/>
      <c r="Z34" s="1170"/>
      <c r="AA34" s="1161"/>
      <c r="AB34" s="1170"/>
      <c r="AC34" s="1161">
        <f>'Intézmények kötelező-önként vál'!AM78</f>
        <v>130145</v>
      </c>
      <c r="AD34" s="1170">
        <f>'Intézmények kötelező-önként vál'!AN78</f>
        <v>161900</v>
      </c>
      <c r="AE34" s="1156">
        <f t="shared" si="1"/>
        <v>130145</v>
      </c>
      <c r="AF34" s="1156">
        <f t="shared" si="1"/>
        <v>161900</v>
      </c>
      <c r="AG34" s="1157">
        <f t="shared" si="2"/>
        <v>292045</v>
      </c>
      <c r="AH34" s="1161"/>
      <c r="AI34" s="1170"/>
      <c r="AJ34" s="1161"/>
      <c r="AK34" s="1170"/>
      <c r="AL34" s="1161"/>
      <c r="AM34" s="1170"/>
      <c r="AN34" s="1161"/>
      <c r="AO34" s="1170"/>
      <c r="AP34" s="1161"/>
      <c r="AQ34" s="1170"/>
      <c r="AR34" s="1161"/>
      <c r="AS34" s="1170"/>
      <c r="AT34" s="1161"/>
      <c r="AU34" s="1170"/>
      <c r="AV34" s="1161"/>
      <c r="AW34" s="1170"/>
      <c r="AX34" s="1168"/>
      <c r="AY34" s="1169"/>
      <c r="AZ34" s="1161">
        <f t="shared" si="3"/>
        <v>0</v>
      </c>
      <c r="BA34" s="1161">
        <f t="shared" si="3"/>
        <v>0</v>
      </c>
      <c r="BB34" s="1162">
        <f t="shared" si="4"/>
        <v>0</v>
      </c>
    </row>
    <row r="35" spans="1:54" ht="14.25" customHeight="1" x14ac:dyDescent="0.15">
      <c r="A35" s="1147"/>
      <c r="B35" s="1148" t="s">
        <v>532</v>
      </c>
      <c r="C35" s="898" t="s">
        <v>2848</v>
      </c>
      <c r="D35" s="1167" t="s">
        <v>2836</v>
      </c>
      <c r="E35" s="1168"/>
      <c r="F35" s="1169"/>
      <c r="G35" s="1168"/>
      <c r="H35" s="1169"/>
      <c r="I35" s="1168"/>
      <c r="J35" s="1168"/>
      <c r="K35" s="1185"/>
      <c r="L35" s="1170"/>
      <c r="M35" s="1168"/>
      <c r="N35" s="1169"/>
      <c r="O35" s="1161"/>
      <c r="P35" s="1153"/>
      <c r="Q35" s="1161"/>
      <c r="R35" s="1170"/>
      <c r="S35" s="1161"/>
      <c r="T35" s="1170"/>
      <c r="U35" s="1161"/>
      <c r="V35" s="1170"/>
      <c r="W35" s="1161"/>
      <c r="X35" s="1170"/>
      <c r="Y35" s="1161"/>
      <c r="Z35" s="1170"/>
      <c r="AA35" s="1161"/>
      <c r="AB35" s="1170"/>
      <c r="AC35" s="1161">
        <f>'Intézmények kötelező-önként vál'!AM52</f>
        <v>10566</v>
      </c>
      <c r="AD35" s="1170">
        <f>'Intézmények kötelező-önként vál'!AN52</f>
        <v>39677</v>
      </c>
      <c r="AE35" s="1156">
        <f t="shared" si="1"/>
        <v>10566</v>
      </c>
      <c r="AF35" s="1156">
        <f t="shared" si="1"/>
        <v>39677</v>
      </c>
      <c r="AG35" s="1157">
        <f t="shared" si="2"/>
        <v>50243</v>
      </c>
      <c r="AH35" s="1161"/>
      <c r="AI35" s="1170"/>
      <c r="AJ35" s="1161"/>
      <c r="AK35" s="1170"/>
      <c r="AL35" s="1161"/>
      <c r="AM35" s="1170"/>
      <c r="AN35" s="1161"/>
      <c r="AO35" s="1170"/>
      <c r="AP35" s="1161"/>
      <c r="AQ35" s="1170"/>
      <c r="AR35" s="1161"/>
      <c r="AS35" s="1170"/>
      <c r="AT35" s="1161"/>
      <c r="AU35" s="1170"/>
      <c r="AV35" s="1161"/>
      <c r="AW35" s="1170"/>
      <c r="AX35" s="1168"/>
      <c r="AY35" s="1169"/>
      <c r="AZ35" s="1161">
        <f t="shared" si="3"/>
        <v>0</v>
      </c>
      <c r="BA35" s="1161">
        <f t="shared" si="3"/>
        <v>0</v>
      </c>
      <c r="BB35" s="1162">
        <f t="shared" si="4"/>
        <v>0</v>
      </c>
    </row>
    <row r="36" spans="1:54" ht="33" x14ac:dyDescent="0.15">
      <c r="A36" s="1147"/>
      <c r="B36" s="1148" t="s">
        <v>533</v>
      </c>
      <c r="C36" s="898" t="s">
        <v>3008</v>
      </c>
      <c r="D36" s="1173" t="s">
        <v>2849</v>
      </c>
      <c r="E36" s="1168"/>
      <c r="F36" s="1169"/>
      <c r="G36" s="1168"/>
      <c r="H36" s="1169"/>
      <c r="I36" s="1168"/>
      <c r="J36" s="1168"/>
      <c r="K36" s="1185"/>
      <c r="L36" s="1170"/>
      <c r="M36" s="1168"/>
      <c r="N36" s="1169"/>
      <c r="O36" s="1161"/>
      <c r="P36" s="1171">
        <v>117247</v>
      </c>
      <c r="Q36" s="1161"/>
      <c r="R36" s="1170"/>
      <c r="S36" s="1161"/>
      <c r="T36" s="1170"/>
      <c r="U36" s="1161"/>
      <c r="V36" s="1170"/>
      <c r="W36" s="1161"/>
      <c r="X36" s="1170"/>
      <c r="Y36" s="1161"/>
      <c r="Z36" s="1170"/>
      <c r="AA36" s="1161"/>
      <c r="AB36" s="1170"/>
      <c r="AC36" s="1161"/>
      <c r="AD36" s="1170">
        <v>69948</v>
      </c>
      <c r="AE36" s="1156">
        <f t="shared" si="1"/>
        <v>0</v>
      </c>
      <c r="AF36" s="1156">
        <f t="shared" si="1"/>
        <v>187195</v>
      </c>
      <c r="AG36" s="1157">
        <f t="shared" si="2"/>
        <v>187195</v>
      </c>
      <c r="AH36" s="1161"/>
      <c r="AI36" s="1170"/>
      <c r="AJ36" s="1161"/>
      <c r="AK36" s="1170"/>
      <c r="AL36" s="1161"/>
      <c r="AM36" s="1170"/>
      <c r="AN36" s="1161"/>
      <c r="AO36" s="1170"/>
      <c r="AP36" s="1161"/>
      <c r="AQ36" s="1170"/>
      <c r="AR36" s="1161"/>
      <c r="AS36" s="1170"/>
      <c r="AT36" s="1161"/>
      <c r="AU36" s="1170"/>
      <c r="AV36" s="1161"/>
      <c r="AW36" s="1170"/>
      <c r="AX36" s="1168"/>
      <c r="AY36" s="1170">
        <v>72499</v>
      </c>
      <c r="AZ36" s="1161">
        <f t="shared" si="3"/>
        <v>0</v>
      </c>
      <c r="BA36" s="1161">
        <f t="shared" si="3"/>
        <v>72499</v>
      </c>
      <c r="BB36" s="1162">
        <f t="shared" si="4"/>
        <v>72499</v>
      </c>
    </row>
    <row r="37" spans="1:54" ht="14.25" customHeight="1" x14ac:dyDescent="0.15">
      <c r="A37" s="1147"/>
      <c r="B37" s="1148" t="s">
        <v>534</v>
      </c>
      <c r="C37" s="898" t="s">
        <v>1049</v>
      </c>
      <c r="D37" s="1167" t="s">
        <v>2850</v>
      </c>
      <c r="E37" s="1185"/>
      <c r="F37" s="1169"/>
      <c r="G37" s="1168"/>
      <c r="H37" s="1169"/>
      <c r="I37" s="1161"/>
      <c r="J37" s="1161">
        <v>1</v>
      </c>
      <c r="K37" s="1183"/>
      <c r="L37" s="1170">
        <v>163</v>
      </c>
      <c r="M37" s="1168"/>
      <c r="N37" s="1170"/>
      <c r="O37" s="1161"/>
      <c r="P37" s="1153"/>
      <c r="Q37" s="1161"/>
      <c r="R37" s="1170"/>
      <c r="S37" s="1161"/>
      <c r="T37" s="1170"/>
      <c r="U37" s="1161"/>
      <c r="V37" s="1170"/>
      <c r="W37" s="1161"/>
      <c r="X37" s="1170"/>
      <c r="Y37" s="1161"/>
      <c r="Z37" s="1170"/>
      <c r="AA37" s="1161"/>
      <c r="AB37" s="1170"/>
      <c r="AC37" s="1161"/>
      <c r="AD37" s="1170"/>
      <c r="AE37" s="1156">
        <f t="shared" si="1"/>
        <v>0</v>
      </c>
      <c r="AF37" s="1156">
        <f t="shared" si="1"/>
        <v>164</v>
      </c>
      <c r="AG37" s="1157">
        <f t="shared" si="2"/>
        <v>164</v>
      </c>
      <c r="AH37" s="1161"/>
      <c r="AI37" s="1170">
        <v>1730</v>
      </c>
      <c r="AJ37" s="1161"/>
      <c r="AK37" s="1170"/>
      <c r="AL37" s="1161"/>
      <c r="AM37" s="1170"/>
      <c r="AN37" s="1161"/>
      <c r="AO37" s="1170"/>
      <c r="AP37" s="1161"/>
      <c r="AQ37" s="1170"/>
      <c r="AR37" s="1161"/>
      <c r="AS37" s="1170"/>
      <c r="AT37" s="1161"/>
      <c r="AU37" s="1170"/>
      <c r="AV37" s="1161"/>
      <c r="AW37" s="1170"/>
      <c r="AX37" s="1168"/>
      <c r="AY37" s="1169"/>
      <c r="AZ37" s="1161">
        <f t="shared" si="3"/>
        <v>0</v>
      </c>
      <c r="BA37" s="1161">
        <f t="shared" si="3"/>
        <v>1730</v>
      </c>
      <c r="BB37" s="1162">
        <f t="shared" si="4"/>
        <v>1730</v>
      </c>
    </row>
    <row r="38" spans="1:54" s="1192" customFormat="1" ht="42" customHeight="1" x14ac:dyDescent="0.2">
      <c r="A38" s="1186"/>
      <c r="B38" s="1148" t="s">
        <v>535</v>
      </c>
      <c r="C38" s="897" t="s">
        <v>3062</v>
      </c>
      <c r="D38" s="1173" t="s">
        <v>2851</v>
      </c>
      <c r="E38" s="1187"/>
      <c r="F38" s="1164"/>
      <c r="G38" s="1188"/>
      <c r="H38" s="1164"/>
      <c r="I38" s="1189"/>
      <c r="J38" s="1168"/>
      <c r="K38" s="1190"/>
      <c r="L38" s="1180">
        <v>19943</v>
      </c>
      <c r="M38" s="1175"/>
      <c r="N38" s="1180">
        <v>118894</v>
      </c>
      <c r="O38" s="1158"/>
      <c r="P38" s="1191"/>
      <c r="Q38" s="1158"/>
      <c r="R38" s="1159"/>
      <c r="S38" s="1158"/>
      <c r="T38" s="1159"/>
      <c r="U38" s="1158"/>
      <c r="V38" s="1159"/>
      <c r="W38" s="1158"/>
      <c r="X38" s="1159"/>
      <c r="Y38" s="1158"/>
      <c r="Z38" s="1159"/>
      <c r="AA38" s="1158"/>
      <c r="AB38" s="1159"/>
      <c r="AC38" s="1158"/>
      <c r="AD38" s="1159"/>
      <c r="AE38" s="1156">
        <f t="shared" si="1"/>
        <v>0</v>
      </c>
      <c r="AF38" s="1156">
        <f t="shared" si="1"/>
        <v>138837</v>
      </c>
      <c r="AG38" s="1157">
        <f t="shared" si="2"/>
        <v>138837</v>
      </c>
      <c r="AH38" s="1161"/>
      <c r="AI38" s="1170">
        <v>9700</v>
      </c>
      <c r="AJ38" s="1161"/>
      <c r="AK38" s="1170"/>
      <c r="AL38" s="1161"/>
      <c r="AM38" s="1170"/>
      <c r="AN38" s="1161"/>
      <c r="AO38" s="1170"/>
      <c r="AP38" s="1161"/>
      <c r="AQ38" s="1170"/>
      <c r="AR38" s="1161"/>
      <c r="AS38" s="1170"/>
      <c r="AT38" s="1161"/>
      <c r="AU38" s="1170"/>
      <c r="AV38" s="1161"/>
      <c r="AW38" s="1170"/>
      <c r="AX38" s="1168"/>
      <c r="AY38" s="1169"/>
      <c r="AZ38" s="1161">
        <f t="shared" si="3"/>
        <v>0</v>
      </c>
      <c r="BA38" s="1161">
        <f t="shared" si="3"/>
        <v>9700</v>
      </c>
      <c r="BB38" s="1162">
        <f t="shared" si="4"/>
        <v>9700</v>
      </c>
    </row>
    <row r="39" spans="1:54" s="1192" customFormat="1" ht="12" customHeight="1" x14ac:dyDescent="0.2">
      <c r="A39" s="1186"/>
      <c r="B39" s="1148" t="s">
        <v>536</v>
      </c>
      <c r="C39" s="1172" t="s">
        <v>3009</v>
      </c>
      <c r="D39" s="1184">
        <v>107060</v>
      </c>
      <c r="E39" s="1187"/>
      <c r="F39" s="1164"/>
      <c r="G39" s="1188"/>
      <c r="H39" s="1164"/>
      <c r="I39" s="1189"/>
      <c r="J39" s="1168"/>
      <c r="K39" s="1187"/>
      <c r="L39" s="1159"/>
      <c r="M39" s="1164"/>
      <c r="N39" s="1165"/>
      <c r="O39" s="1158"/>
      <c r="P39" s="1175"/>
      <c r="Q39" s="1193"/>
      <c r="R39" s="1180">
        <v>736</v>
      </c>
      <c r="S39" s="1175"/>
      <c r="T39" s="1180"/>
      <c r="U39" s="1175"/>
      <c r="V39" s="1180"/>
      <c r="W39" s="1175"/>
      <c r="X39" s="1180"/>
      <c r="Y39" s="1175"/>
      <c r="Z39" s="1180"/>
      <c r="AA39" s="1175"/>
      <c r="AB39" s="1180"/>
      <c r="AC39" s="1175"/>
      <c r="AD39" s="1180"/>
      <c r="AE39" s="1156">
        <f t="shared" si="1"/>
        <v>0</v>
      </c>
      <c r="AF39" s="1156">
        <f t="shared" si="1"/>
        <v>736</v>
      </c>
      <c r="AG39" s="1157">
        <f t="shared" si="2"/>
        <v>736</v>
      </c>
      <c r="AH39" s="1161"/>
      <c r="AI39" s="1170"/>
      <c r="AJ39" s="1161"/>
      <c r="AK39" s="1170"/>
      <c r="AL39" s="1161"/>
      <c r="AM39" s="1170"/>
      <c r="AN39" s="1161"/>
      <c r="AO39" s="1170"/>
      <c r="AP39" s="1161"/>
      <c r="AQ39" s="1170"/>
      <c r="AR39" s="1161"/>
      <c r="AS39" s="1170"/>
      <c r="AT39" s="1161"/>
      <c r="AU39" s="1170"/>
      <c r="AV39" s="1161"/>
      <c r="AW39" s="1170"/>
      <c r="AX39" s="1168"/>
      <c r="AY39" s="1169"/>
      <c r="AZ39" s="1161">
        <f t="shared" si="3"/>
        <v>0</v>
      </c>
      <c r="BA39" s="1161">
        <f t="shared" si="3"/>
        <v>0</v>
      </c>
      <c r="BB39" s="1162">
        <f t="shared" si="4"/>
        <v>0</v>
      </c>
    </row>
    <row r="40" spans="1:54" s="1192" customFormat="1" ht="12" customHeight="1" x14ac:dyDescent="0.2">
      <c r="A40" s="1186"/>
      <c r="B40" s="1148" t="s">
        <v>537</v>
      </c>
      <c r="C40" s="1172" t="s">
        <v>928</v>
      </c>
      <c r="D40" s="1184">
        <v>107060</v>
      </c>
      <c r="E40" s="1187"/>
      <c r="F40" s="1164"/>
      <c r="G40" s="1188"/>
      <c r="H40" s="1164"/>
      <c r="I40" s="1193"/>
      <c r="J40" s="1161">
        <v>1712</v>
      </c>
      <c r="K40" s="1187"/>
      <c r="L40" s="1159"/>
      <c r="M40" s="1164"/>
      <c r="N40" s="1165"/>
      <c r="O40" s="1158"/>
      <c r="P40" s="1175"/>
      <c r="Q40" s="1193"/>
      <c r="R40" s="1180"/>
      <c r="S40" s="1175"/>
      <c r="T40" s="1180"/>
      <c r="U40" s="1175"/>
      <c r="V40" s="1180"/>
      <c r="W40" s="1175"/>
      <c r="X40" s="1180"/>
      <c r="Y40" s="1175"/>
      <c r="Z40" s="1180"/>
      <c r="AA40" s="1175"/>
      <c r="AB40" s="1180"/>
      <c r="AC40" s="1175"/>
      <c r="AD40" s="1180"/>
      <c r="AE40" s="1156">
        <f t="shared" si="1"/>
        <v>0</v>
      </c>
      <c r="AF40" s="1156">
        <f t="shared" si="1"/>
        <v>1712</v>
      </c>
      <c r="AG40" s="1157">
        <f t="shared" si="2"/>
        <v>1712</v>
      </c>
      <c r="AH40" s="1161"/>
      <c r="AI40" s="1170"/>
      <c r="AJ40" s="1161"/>
      <c r="AK40" s="1170"/>
      <c r="AL40" s="1161"/>
      <c r="AM40" s="1170"/>
      <c r="AN40" s="1161"/>
      <c r="AO40" s="1170"/>
      <c r="AP40" s="1161"/>
      <c r="AQ40" s="1170"/>
      <c r="AR40" s="1161"/>
      <c r="AS40" s="1170"/>
      <c r="AT40" s="1161"/>
      <c r="AU40" s="1170"/>
      <c r="AV40" s="1161"/>
      <c r="AW40" s="1170"/>
      <c r="AX40" s="1168"/>
      <c r="AY40" s="1169"/>
      <c r="AZ40" s="1161">
        <f t="shared" si="3"/>
        <v>0</v>
      </c>
      <c r="BA40" s="1161">
        <f t="shared" si="3"/>
        <v>0</v>
      </c>
      <c r="BB40" s="1162">
        <f t="shared" si="4"/>
        <v>0</v>
      </c>
    </row>
    <row r="41" spans="1:54" s="1192" customFormat="1" ht="12" customHeight="1" x14ac:dyDescent="0.2">
      <c r="A41" s="1186"/>
      <c r="B41" s="1148" t="s">
        <v>538</v>
      </c>
      <c r="C41" s="1172" t="s">
        <v>809</v>
      </c>
      <c r="D41" s="1184">
        <v>107060</v>
      </c>
      <c r="E41" s="1187"/>
      <c r="F41" s="1164"/>
      <c r="G41" s="1188"/>
      <c r="H41" s="1164"/>
      <c r="I41" s="1189"/>
      <c r="J41" s="1168"/>
      <c r="K41" s="1187"/>
      <c r="L41" s="1159"/>
      <c r="M41" s="1164"/>
      <c r="N41" s="1165"/>
      <c r="O41" s="1158"/>
      <c r="P41" s="1175"/>
      <c r="Q41" s="1194"/>
      <c r="R41" s="1180">
        <v>2251</v>
      </c>
      <c r="S41" s="1175"/>
      <c r="T41" s="1180"/>
      <c r="U41" s="1175"/>
      <c r="V41" s="1180"/>
      <c r="W41" s="1175"/>
      <c r="X41" s="1180"/>
      <c r="Y41" s="1175"/>
      <c r="Z41" s="1180"/>
      <c r="AA41" s="1175"/>
      <c r="AB41" s="1180"/>
      <c r="AC41" s="1175"/>
      <c r="AD41" s="1180"/>
      <c r="AE41" s="1156">
        <f t="shared" si="1"/>
        <v>0</v>
      </c>
      <c r="AF41" s="1156">
        <f t="shared" si="1"/>
        <v>2251</v>
      </c>
      <c r="AG41" s="1157">
        <f t="shared" si="2"/>
        <v>2251</v>
      </c>
      <c r="AH41" s="1161"/>
      <c r="AI41" s="1170"/>
      <c r="AJ41" s="1161"/>
      <c r="AK41" s="1170"/>
      <c r="AL41" s="1161"/>
      <c r="AM41" s="1170"/>
      <c r="AN41" s="1161"/>
      <c r="AO41" s="1170"/>
      <c r="AP41" s="1161"/>
      <c r="AQ41" s="1170"/>
      <c r="AR41" s="1161"/>
      <c r="AS41" s="1170"/>
      <c r="AT41" s="1161"/>
      <c r="AU41" s="1170"/>
      <c r="AV41" s="1161"/>
      <c r="AW41" s="1170"/>
      <c r="AX41" s="1168"/>
      <c r="AY41" s="1169"/>
      <c r="AZ41" s="1161">
        <f t="shared" si="3"/>
        <v>0</v>
      </c>
      <c r="BA41" s="1161">
        <f t="shared" si="3"/>
        <v>0</v>
      </c>
      <c r="BB41" s="1162">
        <f t="shared" si="4"/>
        <v>0</v>
      </c>
    </row>
    <row r="42" spans="1:54" s="1192" customFormat="1" ht="12" customHeight="1" x14ac:dyDescent="0.2">
      <c r="A42" s="1186"/>
      <c r="B42" s="1148" t="s">
        <v>539</v>
      </c>
      <c r="C42" s="1172" t="s">
        <v>845</v>
      </c>
      <c r="D42" s="1184">
        <v>107060</v>
      </c>
      <c r="E42" s="1187"/>
      <c r="F42" s="1164"/>
      <c r="G42" s="1188"/>
      <c r="H42" s="1164"/>
      <c r="I42" s="1189"/>
      <c r="J42" s="1168"/>
      <c r="K42" s="1187"/>
      <c r="L42" s="1159"/>
      <c r="M42" s="1164"/>
      <c r="N42" s="1165"/>
      <c r="O42" s="1158"/>
      <c r="P42" s="1175"/>
      <c r="Q42" s="1194"/>
      <c r="R42" s="1180">
        <v>70</v>
      </c>
      <c r="S42" s="1175"/>
      <c r="T42" s="1180"/>
      <c r="U42" s="1175"/>
      <c r="V42" s="1180"/>
      <c r="W42" s="1175"/>
      <c r="X42" s="1180"/>
      <c r="Y42" s="1175"/>
      <c r="Z42" s="1180"/>
      <c r="AA42" s="1175"/>
      <c r="AB42" s="1180"/>
      <c r="AC42" s="1175"/>
      <c r="AD42" s="1180"/>
      <c r="AE42" s="1156">
        <f t="shared" si="1"/>
        <v>0</v>
      </c>
      <c r="AF42" s="1156">
        <f t="shared" si="1"/>
        <v>70</v>
      </c>
      <c r="AG42" s="1157">
        <f t="shared" si="2"/>
        <v>70</v>
      </c>
      <c r="AH42" s="1161"/>
      <c r="AI42" s="1170"/>
      <c r="AJ42" s="1161"/>
      <c r="AK42" s="1170"/>
      <c r="AL42" s="1161"/>
      <c r="AM42" s="1170"/>
      <c r="AN42" s="1161"/>
      <c r="AO42" s="1170"/>
      <c r="AP42" s="1161"/>
      <c r="AQ42" s="1170"/>
      <c r="AR42" s="1161"/>
      <c r="AS42" s="1170"/>
      <c r="AT42" s="1161"/>
      <c r="AU42" s="1170"/>
      <c r="AV42" s="1161"/>
      <c r="AW42" s="1170"/>
      <c r="AX42" s="1168"/>
      <c r="AY42" s="1169"/>
      <c r="AZ42" s="1161">
        <f t="shared" si="3"/>
        <v>0</v>
      </c>
      <c r="BA42" s="1161">
        <f t="shared" si="3"/>
        <v>0</v>
      </c>
      <c r="BB42" s="1162">
        <f t="shared" si="4"/>
        <v>0</v>
      </c>
    </row>
    <row r="43" spans="1:54" s="1192" customFormat="1" ht="12" customHeight="1" x14ac:dyDescent="0.2">
      <c r="A43" s="1186"/>
      <c r="B43" s="1148" t="s">
        <v>540</v>
      </c>
      <c r="C43" s="1172" t="s">
        <v>929</v>
      </c>
      <c r="D43" s="1184">
        <v>107060</v>
      </c>
      <c r="E43" s="1187"/>
      <c r="F43" s="1164"/>
      <c r="G43" s="1188"/>
      <c r="H43" s="1164"/>
      <c r="I43" s="1189"/>
      <c r="J43" s="1168"/>
      <c r="K43" s="1187"/>
      <c r="L43" s="1159"/>
      <c r="M43" s="1164"/>
      <c r="N43" s="1165"/>
      <c r="O43" s="1158"/>
      <c r="P43" s="1175"/>
      <c r="Q43" s="1194"/>
      <c r="R43" s="1180">
        <v>368</v>
      </c>
      <c r="S43" s="1175"/>
      <c r="T43" s="1180"/>
      <c r="U43" s="1175"/>
      <c r="V43" s="1180"/>
      <c r="W43" s="1175"/>
      <c r="X43" s="1180"/>
      <c r="Y43" s="1175"/>
      <c r="Z43" s="1180"/>
      <c r="AA43" s="1175"/>
      <c r="AB43" s="1180"/>
      <c r="AC43" s="1175"/>
      <c r="AD43" s="1180"/>
      <c r="AE43" s="1156">
        <f t="shared" si="1"/>
        <v>0</v>
      </c>
      <c r="AF43" s="1156">
        <f t="shared" si="1"/>
        <v>368</v>
      </c>
      <c r="AG43" s="1157">
        <f t="shared" si="2"/>
        <v>368</v>
      </c>
      <c r="AH43" s="1161"/>
      <c r="AI43" s="1170"/>
      <c r="AJ43" s="1161"/>
      <c r="AK43" s="1170"/>
      <c r="AL43" s="1161"/>
      <c r="AM43" s="1170"/>
      <c r="AN43" s="1161"/>
      <c r="AO43" s="1170"/>
      <c r="AP43" s="1161"/>
      <c r="AQ43" s="1170"/>
      <c r="AR43" s="1161"/>
      <c r="AS43" s="1170"/>
      <c r="AT43" s="1161"/>
      <c r="AU43" s="1170"/>
      <c r="AV43" s="1161"/>
      <c r="AW43" s="1170"/>
      <c r="AX43" s="1168"/>
      <c r="AY43" s="1169"/>
      <c r="AZ43" s="1161">
        <f t="shared" si="3"/>
        <v>0</v>
      </c>
      <c r="BA43" s="1161">
        <f t="shared" si="3"/>
        <v>0</v>
      </c>
      <c r="BB43" s="1162">
        <f t="shared" si="4"/>
        <v>0</v>
      </c>
    </row>
    <row r="44" spans="1:54" s="1192" customFormat="1" ht="12" customHeight="1" x14ac:dyDescent="0.2">
      <c r="A44" s="1186"/>
      <c r="B44" s="1148" t="s">
        <v>588</v>
      </c>
      <c r="C44" s="1172" t="s">
        <v>841</v>
      </c>
      <c r="D44" s="1184">
        <v>107060</v>
      </c>
      <c r="E44" s="1187"/>
      <c r="F44" s="1164"/>
      <c r="G44" s="1188"/>
      <c r="H44" s="1164"/>
      <c r="I44" s="1189"/>
      <c r="J44" s="1168"/>
      <c r="K44" s="1187"/>
      <c r="L44" s="1159"/>
      <c r="M44" s="1164"/>
      <c r="N44" s="1165"/>
      <c r="O44" s="1158"/>
      <c r="P44" s="1175"/>
      <c r="Q44" s="1194"/>
      <c r="R44" s="1180">
        <v>125</v>
      </c>
      <c r="S44" s="1175"/>
      <c r="T44" s="1180"/>
      <c r="U44" s="1175"/>
      <c r="V44" s="1180"/>
      <c r="W44" s="1175"/>
      <c r="X44" s="1180"/>
      <c r="Y44" s="1175"/>
      <c r="Z44" s="1180"/>
      <c r="AA44" s="1175"/>
      <c r="AB44" s="1180"/>
      <c r="AC44" s="1175"/>
      <c r="AD44" s="1180"/>
      <c r="AE44" s="1156">
        <f t="shared" si="1"/>
        <v>0</v>
      </c>
      <c r="AF44" s="1156">
        <f t="shared" si="1"/>
        <v>125</v>
      </c>
      <c r="AG44" s="1157">
        <f t="shared" si="2"/>
        <v>125</v>
      </c>
      <c r="AH44" s="1161"/>
      <c r="AI44" s="1170"/>
      <c r="AJ44" s="1161"/>
      <c r="AK44" s="1170"/>
      <c r="AL44" s="1161"/>
      <c r="AM44" s="1170"/>
      <c r="AN44" s="1161"/>
      <c r="AO44" s="1170"/>
      <c r="AP44" s="1161"/>
      <c r="AQ44" s="1170"/>
      <c r="AR44" s="1161"/>
      <c r="AS44" s="1170"/>
      <c r="AT44" s="1161"/>
      <c r="AU44" s="1170"/>
      <c r="AV44" s="1161"/>
      <c r="AW44" s="1170"/>
      <c r="AX44" s="1168"/>
      <c r="AY44" s="1169"/>
      <c r="AZ44" s="1161">
        <f t="shared" si="3"/>
        <v>0</v>
      </c>
      <c r="BA44" s="1161">
        <f t="shared" si="3"/>
        <v>0</v>
      </c>
      <c r="BB44" s="1162">
        <f t="shared" si="4"/>
        <v>0</v>
      </c>
    </row>
    <row r="45" spans="1:54" s="1192" customFormat="1" ht="12" customHeight="1" x14ac:dyDescent="0.2">
      <c r="A45" s="1186"/>
      <c r="B45" s="1148" t="s">
        <v>589</v>
      </c>
      <c r="C45" s="1172" t="s">
        <v>930</v>
      </c>
      <c r="D45" s="1184">
        <v>107060</v>
      </c>
      <c r="E45" s="1187"/>
      <c r="F45" s="1164"/>
      <c r="G45" s="1188"/>
      <c r="H45" s="1164"/>
      <c r="I45" s="1189"/>
      <c r="J45" s="1168"/>
      <c r="K45" s="1187"/>
      <c r="L45" s="1159"/>
      <c r="M45" s="1164"/>
      <c r="N45" s="1165"/>
      <c r="O45" s="1158"/>
      <c r="P45" s="1175"/>
      <c r="Q45" s="1194"/>
      <c r="R45" s="1180">
        <v>1050</v>
      </c>
      <c r="S45" s="1175"/>
      <c r="T45" s="1180"/>
      <c r="U45" s="1175"/>
      <c r="V45" s="1180"/>
      <c r="W45" s="1175"/>
      <c r="X45" s="1180"/>
      <c r="Y45" s="1175"/>
      <c r="Z45" s="1180"/>
      <c r="AA45" s="1175"/>
      <c r="AB45" s="1180"/>
      <c r="AC45" s="1175"/>
      <c r="AD45" s="1180"/>
      <c r="AE45" s="1156">
        <f t="shared" si="1"/>
        <v>0</v>
      </c>
      <c r="AF45" s="1156">
        <f t="shared" si="1"/>
        <v>1050</v>
      </c>
      <c r="AG45" s="1157">
        <f t="shared" si="2"/>
        <v>1050</v>
      </c>
      <c r="AH45" s="1161"/>
      <c r="AI45" s="1170"/>
      <c r="AJ45" s="1161"/>
      <c r="AK45" s="1170"/>
      <c r="AL45" s="1161"/>
      <c r="AM45" s="1170"/>
      <c r="AN45" s="1161"/>
      <c r="AO45" s="1170"/>
      <c r="AP45" s="1161"/>
      <c r="AQ45" s="1170"/>
      <c r="AR45" s="1161"/>
      <c r="AS45" s="1170"/>
      <c r="AT45" s="1161"/>
      <c r="AU45" s="1170"/>
      <c r="AV45" s="1161"/>
      <c r="AW45" s="1170"/>
      <c r="AX45" s="1168"/>
      <c r="AY45" s="1169"/>
      <c r="AZ45" s="1161">
        <f t="shared" si="3"/>
        <v>0</v>
      </c>
      <c r="BA45" s="1161">
        <f t="shared" si="3"/>
        <v>0</v>
      </c>
      <c r="BB45" s="1162">
        <f t="shared" si="4"/>
        <v>0</v>
      </c>
    </row>
    <row r="46" spans="1:54" s="1192" customFormat="1" ht="12" customHeight="1" x14ac:dyDescent="0.2">
      <c r="A46" s="1186"/>
      <c r="B46" s="1148" t="s">
        <v>590</v>
      </c>
      <c r="C46" s="1172" t="s">
        <v>843</v>
      </c>
      <c r="D46" s="1184">
        <v>107060</v>
      </c>
      <c r="E46" s="1187"/>
      <c r="F46" s="1164"/>
      <c r="G46" s="1188"/>
      <c r="H46" s="1164"/>
      <c r="I46" s="1189"/>
      <c r="J46" s="1168"/>
      <c r="K46" s="1187"/>
      <c r="L46" s="1159"/>
      <c r="M46" s="1164"/>
      <c r="N46" s="1165"/>
      <c r="O46" s="1158"/>
      <c r="P46" s="1175"/>
      <c r="Q46" s="1194"/>
      <c r="R46" s="1180">
        <v>216</v>
      </c>
      <c r="S46" s="1175"/>
      <c r="T46" s="1180"/>
      <c r="U46" s="1175"/>
      <c r="V46" s="1180"/>
      <c r="W46" s="1175"/>
      <c r="X46" s="1180"/>
      <c r="Y46" s="1175"/>
      <c r="Z46" s="1180"/>
      <c r="AA46" s="1175"/>
      <c r="AB46" s="1180"/>
      <c r="AC46" s="1175"/>
      <c r="AD46" s="1180"/>
      <c r="AE46" s="1156">
        <f t="shared" si="1"/>
        <v>0</v>
      </c>
      <c r="AF46" s="1156">
        <f t="shared" si="1"/>
        <v>216</v>
      </c>
      <c r="AG46" s="1157">
        <f t="shared" si="2"/>
        <v>216</v>
      </c>
      <c r="AH46" s="1161"/>
      <c r="AI46" s="1170"/>
      <c r="AJ46" s="1161"/>
      <c r="AK46" s="1170"/>
      <c r="AL46" s="1161"/>
      <c r="AM46" s="1170"/>
      <c r="AN46" s="1161"/>
      <c r="AO46" s="1170"/>
      <c r="AP46" s="1161"/>
      <c r="AQ46" s="1170"/>
      <c r="AR46" s="1161"/>
      <c r="AS46" s="1170"/>
      <c r="AT46" s="1161"/>
      <c r="AU46" s="1170"/>
      <c r="AV46" s="1161"/>
      <c r="AW46" s="1170"/>
      <c r="AX46" s="1168"/>
      <c r="AY46" s="1169"/>
      <c r="AZ46" s="1161">
        <f t="shared" si="3"/>
        <v>0</v>
      </c>
      <c r="BA46" s="1161">
        <f t="shared" si="3"/>
        <v>0</v>
      </c>
      <c r="BB46" s="1162">
        <f t="shared" si="4"/>
        <v>0</v>
      </c>
    </row>
    <row r="47" spans="1:54" s="1192" customFormat="1" ht="12" customHeight="1" x14ac:dyDescent="0.2">
      <c r="A47" s="1186"/>
      <c r="B47" s="1148" t="s">
        <v>591</v>
      </c>
      <c r="C47" s="1172" t="s">
        <v>844</v>
      </c>
      <c r="D47" s="1184">
        <v>107060</v>
      </c>
      <c r="E47" s="1187"/>
      <c r="F47" s="1164"/>
      <c r="G47" s="1188"/>
      <c r="H47" s="1164"/>
      <c r="I47" s="1189"/>
      <c r="J47" s="1168"/>
      <c r="K47" s="1187"/>
      <c r="L47" s="1159"/>
      <c r="M47" s="1164"/>
      <c r="N47" s="1165"/>
      <c r="O47" s="1158"/>
      <c r="P47" s="1175"/>
      <c r="Q47" s="1194"/>
      <c r="R47" s="1180">
        <v>100</v>
      </c>
      <c r="S47" s="1175"/>
      <c r="T47" s="1180"/>
      <c r="U47" s="1175"/>
      <c r="V47" s="1180"/>
      <c r="W47" s="1175"/>
      <c r="X47" s="1180"/>
      <c r="Y47" s="1175"/>
      <c r="Z47" s="1180"/>
      <c r="AA47" s="1175"/>
      <c r="AB47" s="1180"/>
      <c r="AC47" s="1175"/>
      <c r="AD47" s="1180"/>
      <c r="AE47" s="1156">
        <f t="shared" si="1"/>
        <v>0</v>
      </c>
      <c r="AF47" s="1156">
        <f t="shared" si="1"/>
        <v>100</v>
      </c>
      <c r="AG47" s="1157">
        <f t="shared" si="2"/>
        <v>100</v>
      </c>
      <c r="AH47" s="1161"/>
      <c r="AI47" s="1170"/>
      <c r="AJ47" s="1161"/>
      <c r="AK47" s="1170"/>
      <c r="AL47" s="1161"/>
      <c r="AM47" s="1170"/>
      <c r="AN47" s="1161"/>
      <c r="AO47" s="1170"/>
      <c r="AP47" s="1161"/>
      <c r="AQ47" s="1170"/>
      <c r="AR47" s="1161"/>
      <c r="AS47" s="1170"/>
      <c r="AT47" s="1161"/>
      <c r="AU47" s="1170"/>
      <c r="AV47" s="1161"/>
      <c r="AW47" s="1170"/>
      <c r="AX47" s="1168"/>
      <c r="AY47" s="1169"/>
      <c r="AZ47" s="1161">
        <f t="shared" si="3"/>
        <v>0</v>
      </c>
      <c r="BA47" s="1161">
        <f t="shared" si="3"/>
        <v>0</v>
      </c>
      <c r="BB47" s="1162">
        <f t="shared" si="4"/>
        <v>0</v>
      </c>
    </row>
    <row r="48" spans="1:54" s="1192" customFormat="1" ht="12" customHeight="1" x14ac:dyDescent="0.2">
      <c r="A48" s="1186"/>
      <c r="B48" s="1148" t="s">
        <v>107</v>
      </c>
      <c r="C48" s="1172" t="s">
        <v>846</v>
      </c>
      <c r="D48" s="1184">
        <v>107060</v>
      </c>
      <c r="E48" s="1187"/>
      <c r="F48" s="1164"/>
      <c r="G48" s="1188"/>
      <c r="H48" s="1164"/>
      <c r="I48" s="1193"/>
      <c r="J48" s="1168"/>
      <c r="K48" s="1187"/>
      <c r="L48" s="1159"/>
      <c r="M48" s="1164"/>
      <c r="N48" s="1165"/>
      <c r="O48" s="1158"/>
      <c r="P48" s="1175"/>
      <c r="Q48" s="1193"/>
      <c r="R48" s="1180"/>
      <c r="S48" s="1175"/>
      <c r="T48" s="1180"/>
      <c r="U48" s="1175"/>
      <c r="V48" s="1180"/>
      <c r="W48" s="1175"/>
      <c r="X48" s="1180"/>
      <c r="Y48" s="1175"/>
      <c r="Z48" s="1180"/>
      <c r="AA48" s="1175"/>
      <c r="AB48" s="1180"/>
      <c r="AC48" s="1175"/>
      <c r="AD48" s="1180"/>
      <c r="AE48" s="1156">
        <f t="shared" si="1"/>
        <v>0</v>
      </c>
      <c r="AF48" s="1156">
        <f t="shared" si="1"/>
        <v>0</v>
      </c>
      <c r="AG48" s="1157">
        <f t="shared" si="2"/>
        <v>0</v>
      </c>
      <c r="AH48" s="1161"/>
      <c r="AI48" s="1170"/>
      <c r="AJ48" s="1161"/>
      <c r="AK48" s="1170"/>
      <c r="AL48" s="1161"/>
      <c r="AM48" s="1170"/>
      <c r="AN48" s="1161"/>
      <c r="AO48" s="1170"/>
      <c r="AP48" s="1161"/>
      <c r="AQ48" s="1170"/>
      <c r="AR48" s="1161"/>
      <c r="AS48" s="1170"/>
      <c r="AT48" s="1161"/>
      <c r="AU48" s="1170"/>
      <c r="AV48" s="1161"/>
      <c r="AW48" s="1170"/>
      <c r="AX48" s="1168"/>
      <c r="AY48" s="1169"/>
      <c r="AZ48" s="1161">
        <f t="shared" si="3"/>
        <v>0</v>
      </c>
      <c r="BA48" s="1161">
        <f t="shared" si="3"/>
        <v>0</v>
      </c>
      <c r="BB48" s="1162">
        <f t="shared" si="4"/>
        <v>0</v>
      </c>
    </row>
    <row r="49" spans="1:54" s="1192" customFormat="1" ht="12" customHeight="1" x14ac:dyDescent="0.2">
      <c r="A49" s="1186"/>
      <c r="B49" s="1148" t="s">
        <v>616</v>
      </c>
      <c r="C49" s="1172" t="s">
        <v>842</v>
      </c>
      <c r="D49" s="1184">
        <v>107060</v>
      </c>
      <c r="E49" s="1187"/>
      <c r="F49" s="1164"/>
      <c r="G49" s="1188"/>
      <c r="H49" s="1164"/>
      <c r="I49" s="1189"/>
      <c r="J49" s="1168"/>
      <c r="K49" s="1187"/>
      <c r="L49" s="1159"/>
      <c r="M49" s="1164"/>
      <c r="N49" s="1165"/>
      <c r="O49" s="1158"/>
      <c r="P49" s="1175"/>
      <c r="Q49" s="1194"/>
      <c r="R49" s="1180">
        <v>315</v>
      </c>
      <c r="S49" s="1175"/>
      <c r="T49" s="1180"/>
      <c r="U49" s="1175"/>
      <c r="V49" s="1180"/>
      <c r="W49" s="1175"/>
      <c r="X49" s="1180"/>
      <c r="Y49" s="1175"/>
      <c r="Z49" s="1180"/>
      <c r="AA49" s="1175"/>
      <c r="AB49" s="1180"/>
      <c r="AC49" s="1175"/>
      <c r="AD49" s="1180"/>
      <c r="AE49" s="1156">
        <f t="shared" si="1"/>
        <v>0</v>
      </c>
      <c r="AF49" s="1156">
        <f t="shared" si="1"/>
        <v>315</v>
      </c>
      <c r="AG49" s="1157">
        <f t="shared" si="2"/>
        <v>315</v>
      </c>
      <c r="AH49" s="1161"/>
      <c r="AI49" s="1170"/>
      <c r="AJ49" s="1161"/>
      <c r="AK49" s="1170"/>
      <c r="AL49" s="1161"/>
      <c r="AM49" s="1170"/>
      <c r="AN49" s="1161"/>
      <c r="AO49" s="1170"/>
      <c r="AP49" s="1161"/>
      <c r="AQ49" s="1170"/>
      <c r="AR49" s="1161"/>
      <c r="AS49" s="1170"/>
      <c r="AT49" s="1161"/>
      <c r="AU49" s="1170"/>
      <c r="AV49" s="1161"/>
      <c r="AW49" s="1170"/>
      <c r="AX49" s="1168"/>
      <c r="AY49" s="1169"/>
      <c r="AZ49" s="1161">
        <f t="shared" si="3"/>
        <v>0</v>
      </c>
      <c r="BA49" s="1161">
        <f t="shared" si="3"/>
        <v>0</v>
      </c>
      <c r="BB49" s="1162">
        <f t="shared" si="4"/>
        <v>0</v>
      </c>
    </row>
    <row r="50" spans="1:54" s="1192" customFormat="1" ht="12" customHeight="1" x14ac:dyDescent="0.2">
      <c r="A50" s="1186"/>
      <c r="B50" s="1148" t="s">
        <v>617</v>
      </c>
      <c r="C50" s="1172" t="s">
        <v>923</v>
      </c>
      <c r="D50" s="1184">
        <v>107060</v>
      </c>
      <c r="E50" s="1187"/>
      <c r="F50" s="1164"/>
      <c r="G50" s="1188"/>
      <c r="H50" s="1164"/>
      <c r="I50" s="1189"/>
      <c r="J50" s="1168"/>
      <c r="K50" s="1187"/>
      <c r="L50" s="1159"/>
      <c r="M50" s="1164"/>
      <c r="N50" s="1165"/>
      <c r="O50" s="1158"/>
      <c r="P50" s="1175"/>
      <c r="Q50" s="1193"/>
      <c r="R50" s="1180">
        <v>197</v>
      </c>
      <c r="S50" s="1175"/>
      <c r="T50" s="1180"/>
      <c r="U50" s="1175"/>
      <c r="V50" s="1180"/>
      <c r="W50" s="1175"/>
      <c r="X50" s="1180"/>
      <c r="Y50" s="1175"/>
      <c r="Z50" s="1180"/>
      <c r="AA50" s="1175"/>
      <c r="AB50" s="1180"/>
      <c r="AC50" s="1175"/>
      <c r="AD50" s="1180"/>
      <c r="AE50" s="1156">
        <f t="shared" si="1"/>
        <v>0</v>
      </c>
      <c r="AF50" s="1156">
        <f t="shared" si="1"/>
        <v>197</v>
      </c>
      <c r="AG50" s="1157">
        <f t="shared" si="2"/>
        <v>197</v>
      </c>
      <c r="AH50" s="1161"/>
      <c r="AI50" s="1170"/>
      <c r="AJ50" s="1161"/>
      <c r="AK50" s="1170"/>
      <c r="AL50" s="1161"/>
      <c r="AM50" s="1170"/>
      <c r="AN50" s="1161"/>
      <c r="AO50" s="1170"/>
      <c r="AP50" s="1161"/>
      <c r="AQ50" s="1170"/>
      <c r="AR50" s="1161"/>
      <c r="AS50" s="1170"/>
      <c r="AT50" s="1161"/>
      <c r="AU50" s="1170"/>
      <c r="AV50" s="1161"/>
      <c r="AW50" s="1170"/>
      <c r="AX50" s="1168"/>
      <c r="AY50" s="1169"/>
      <c r="AZ50" s="1161">
        <f t="shared" si="3"/>
        <v>0</v>
      </c>
      <c r="BA50" s="1161">
        <f t="shared" si="3"/>
        <v>0</v>
      </c>
      <c r="BB50" s="1162">
        <f t="shared" si="4"/>
        <v>0</v>
      </c>
    </row>
    <row r="51" spans="1:54" s="1192" customFormat="1" ht="12" customHeight="1" x14ac:dyDescent="0.2">
      <c r="A51" s="1186"/>
      <c r="B51" s="1148" t="s">
        <v>110</v>
      </c>
      <c r="C51" s="1172" t="s">
        <v>2852</v>
      </c>
      <c r="D51" s="1184" t="s">
        <v>2853</v>
      </c>
      <c r="E51" s="1187"/>
      <c r="F51" s="1164"/>
      <c r="G51" s="1188"/>
      <c r="H51" s="1164"/>
      <c r="I51" s="1189"/>
      <c r="J51" s="1168"/>
      <c r="K51" s="1187"/>
      <c r="L51" s="1159"/>
      <c r="M51" s="1164"/>
      <c r="N51" s="1165"/>
      <c r="O51" s="1158"/>
      <c r="P51" s="1175"/>
      <c r="Q51" s="1193"/>
      <c r="R51" s="1180"/>
      <c r="S51" s="1175"/>
      <c r="T51" s="1180"/>
      <c r="U51" s="1175"/>
      <c r="V51" s="1180"/>
      <c r="W51" s="1175"/>
      <c r="X51" s="1180">
        <v>1000</v>
      </c>
      <c r="Y51" s="1175"/>
      <c r="Z51" s="1180"/>
      <c r="AA51" s="1175"/>
      <c r="AB51" s="1180"/>
      <c r="AC51" s="1175"/>
      <c r="AD51" s="1180"/>
      <c r="AE51" s="1156">
        <f t="shared" si="1"/>
        <v>0</v>
      </c>
      <c r="AF51" s="1156">
        <f t="shared" si="1"/>
        <v>1000</v>
      </c>
      <c r="AG51" s="1157">
        <f t="shared" si="2"/>
        <v>1000</v>
      </c>
      <c r="AH51" s="1161"/>
      <c r="AI51" s="1170"/>
      <c r="AJ51" s="1161"/>
      <c r="AK51" s="1170"/>
      <c r="AL51" s="1161"/>
      <c r="AM51" s="1170"/>
      <c r="AN51" s="1161"/>
      <c r="AO51" s="1170"/>
      <c r="AP51" s="1161"/>
      <c r="AQ51" s="1170"/>
      <c r="AR51" s="1161"/>
      <c r="AS51" s="1170"/>
      <c r="AT51" s="1161"/>
      <c r="AU51" s="1170">
        <v>2328</v>
      </c>
      <c r="AV51" s="1161"/>
      <c r="AW51" s="1170"/>
      <c r="AX51" s="1168"/>
      <c r="AY51" s="1169"/>
      <c r="AZ51" s="1161">
        <f t="shared" si="3"/>
        <v>0</v>
      </c>
      <c r="BA51" s="1161">
        <f t="shared" si="3"/>
        <v>2328</v>
      </c>
      <c r="BB51" s="1162">
        <f t="shared" si="4"/>
        <v>2328</v>
      </c>
    </row>
    <row r="52" spans="1:54" s="1192" customFormat="1" ht="16.5" x14ac:dyDescent="0.2">
      <c r="A52" s="1186"/>
      <c r="B52" s="1148" t="s">
        <v>111</v>
      </c>
      <c r="C52" s="1172" t="s">
        <v>3061</v>
      </c>
      <c r="D52" s="1184" t="s">
        <v>2854</v>
      </c>
      <c r="E52" s="1187"/>
      <c r="F52" s="1164"/>
      <c r="G52" s="1188"/>
      <c r="H52" s="1164"/>
      <c r="I52" s="1189"/>
      <c r="J52" s="1168"/>
      <c r="K52" s="1187"/>
      <c r="L52" s="1159"/>
      <c r="M52" s="1164"/>
      <c r="N52" s="1165"/>
      <c r="O52" s="1158"/>
      <c r="P52" s="1175"/>
      <c r="Q52" s="1193"/>
      <c r="R52" s="1180"/>
      <c r="S52" s="1175"/>
      <c r="T52" s="1180"/>
      <c r="U52" s="1175"/>
      <c r="V52" s="1180">
        <v>1</v>
      </c>
      <c r="W52" s="1175"/>
      <c r="X52" s="1180"/>
      <c r="Y52" s="1175"/>
      <c r="Z52" s="1180">
        <v>2927</v>
      </c>
      <c r="AA52" s="1175"/>
      <c r="AB52" s="1180"/>
      <c r="AC52" s="1175"/>
      <c r="AD52" s="1180"/>
      <c r="AE52" s="1156">
        <f t="shared" si="1"/>
        <v>0</v>
      </c>
      <c r="AF52" s="1156">
        <f t="shared" si="1"/>
        <v>2928</v>
      </c>
      <c r="AG52" s="1157">
        <f t="shared" si="2"/>
        <v>2928</v>
      </c>
      <c r="AH52" s="1161"/>
      <c r="AI52" s="1170"/>
      <c r="AJ52" s="1161"/>
      <c r="AK52" s="1170"/>
      <c r="AL52" s="1161"/>
      <c r="AM52" s="1170"/>
      <c r="AN52" s="1161"/>
      <c r="AO52" s="1170"/>
      <c r="AP52" s="1161"/>
      <c r="AQ52" s="1170"/>
      <c r="AR52" s="1161"/>
      <c r="AS52" s="1170"/>
      <c r="AT52" s="1161"/>
      <c r="AU52" s="1170"/>
      <c r="AV52" s="1161"/>
      <c r="AW52" s="1170">
        <v>1100</v>
      </c>
      <c r="AX52" s="1168"/>
      <c r="AY52" s="1169"/>
      <c r="AZ52" s="1161">
        <f t="shared" si="3"/>
        <v>0</v>
      </c>
      <c r="BA52" s="1161">
        <f t="shared" si="3"/>
        <v>1100</v>
      </c>
      <c r="BB52" s="1162">
        <f t="shared" si="4"/>
        <v>1100</v>
      </c>
    </row>
    <row r="53" spans="1:54" s="1192" customFormat="1" ht="12" customHeight="1" x14ac:dyDescent="0.2">
      <c r="A53" s="1186"/>
      <c r="B53" s="1148" t="s">
        <v>112</v>
      </c>
      <c r="C53" s="897" t="s">
        <v>810</v>
      </c>
      <c r="D53" s="1195" t="s">
        <v>2855</v>
      </c>
      <c r="E53" s="1185"/>
      <c r="F53" s="1168"/>
      <c r="G53" s="1196"/>
      <c r="H53" s="1168"/>
      <c r="I53" s="1197"/>
      <c r="J53" s="1161">
        <v>5796</v>
      </c>
      <c r="K53" s="1185"/>
      <c r="L53" s="1170"/>
      <c r="M53" s="1168"/>
      <c r="N53" s="1169"/>
      <c r="O53" s="1161"/>
      <c r="P53" s="1161"/>
      <c r="Q53" s="1197"/>
      <c r="R53" s="1170"/>
      <c r="S53" s="1161"/>
      <c r="T53" s="1170"/>
      <c r="U53" s="1161"/>
      <c r="V53" s="1170"/>
      <c r="W53" s="1161"/>
      <c r="X53" s="1170"/>
      <c r="Y53" s="1161"/>
      <c r="Z53" s="1170"/>
      <c r="AA53" s="1161"/>
      <c r="AB53" s="1170"/>
      <c r="AC53" s="1161"/>
      <c r="AD53" s="1170"/>
      <c r="AE53" s="1156">
        <f t="shared" si="1"/>
        <v>0</v>
      </c>
      <c r="AF53" s="1156">
        <f t="shared" si="1"/>
        <v>5796</v>
      </c>
      <c r="AG53" s="1157">
        <f t="shared" si="2"/>
        <v>5796</v>
      </c>
      <c r="AH53" s="1161"/>
      <c r="AI53" s="1170"/>
      <c r="AJ53" s="1161"/>
      <c r="AK53" s="1170"/>
      <c r="AL53" s="1161"/>
      <c r="AM53" s="1170">
        <v>15516</v>
      </c>
      <c r="AN53" s="1161"/>
      <c r="AO53" s="1170"/>
      <c r="AP53" s="1161"/>
      <c r="AQ53" s="1170"/>
      <c r="AR53" s="1161"/>
      <c r="AS53" s="1170">
        <v>1069</v>
      </c>
      <c r="AT53" s="1161"/>
      <c r="AU53" s="1170"/>
      <c r="AV53" s="1161"/>
      <c r="AW53" s="1170"/>
      <c r="AX53" s="1168"/>
      <c r="AY53" s="1169"/>
      <c r="AZ53" s="1161">
        <f t="shared" si="3"/>
        <v>0</v>
      </c>
      <c r="BA53" s="1161">
        <f t="shared" si="3"/>
        <v>16585</v>
      </c>
      <c r="BB53" s="1162">
        <f t="shared" si="4"/>
        <v>16585</v>
      </c>
    </row>
    <row r="54" spans="1:54" s="1192" customFormat="1" ht="12" customHeight="1" x14ac:dyDescent="0.2">
      <c r="A54" s="1186"/>
      <c r="B54" s="1148" t="s">
        <v>115</v>
      </c>
      <c r="C54" s="897" t="s">
        <v>931</v>
      </c>
      <c r="D54" s="1195" t="s">
        <v>2855</v>
      </c>
      <c r="E54" s="1185"/>
      <c r="F54" s="1168"/>
      <c r="G54" s="1196"/>
      <c r="H54" s="1168"/>
      <c r="I54" s="1196"/>
      <c r="J54" s="1161">
        <v>17237</v>
      </c>
      <c r="K54" s="1185"/>
      <c r="L54" s="1170"/>
      <c r="M54" s="1168"/>
      <c r="N54" s="1169"/>
      <c r="O54" s="1161"/>
      <c r="P54" s="1161"/>
      <c r="Q54" s="1197"/>
      <c r="R54" s="1170"/>
      <c r="S54" s="1161"/>
      <c r="T54" s="1170"/>
      <c r="U54" s="1161"/>
      <c r="V54" s="1170"/>
      <c r="W54" s="1161"/>
      <c r="X54" s="1170"/>
      <c r="Y54" s="1161"/>
      <c r="Z54" s="1170"/>
      <c r="AA54" s="1161"/>
      <c r="AB54" s="1170"/>
      <c r="AC54" s="1161"/>
      <c r="AD54" s="1170"/>
      <c r="AE54" s="1156">
        <f t="shared" si="1"/>
        <v>0</v>
      </c>
      <c r="AF54" s="1156">
        <f t="shared" si="1"/>
        <v>17237</v>
      </c>
      <c r="AG54" s="1157">
        <f t="shared" si="2"/>
        <v>17237</v>
      </c>
      <c r="AH54" s="1161"/>
      <c r="AI54" s="1170"/>
      <c r="AJ54" s="1161"/>
      <c r="AK54" s="1170"/>
      <c r="AL54" s="1161"/>
      <c r="AM54" s="1170">
        <v>15457</v>
      </c>
      <c r="AN54" s="1161"/>
      <c r="AO54" s="1170"/>
      <c r="AP54" s="1161"/>
      <c r="AQ54" s="1170"/>
      <c r="AR54" s="1161"/>
      <c r="AS54" s="1170"/>
      <c r="AT54" s="1161"/>
      <c r="AU54" s="1170"/>
      <c r="AV54" s="1161"/>
      <c r="AW54" s="1170"/>
      <c r="AX54" s="1168"/>
      <c r="AY54" s="1169"/>
      <c r="AZ54" s="1161">
        <f t="shared" si="3"/>
        <v>0</v>
      </c>
      <c r="BA54" s="1161">
        <f t="shared" si="3"/>
        <v>15457</v>
      </c>
      <c r="BB54" s="1162">
        <f t="shared" si="4"/>
        <v>15457</v>
      </c>
    </row>
    <row r="55" spans="1:54" s="1192" customFormat="1" ht="12" customHeight="1" x14ac:dyDescent="0.2">
      <c r="A55" s="1186"/>
      <c r="B55" s="1148" t="s">
        <v>118</v>
      </c>
      <c r="C55" s="897" t="s">
        <v>2856</v>
      </c>
      <c r="D55" s="1195" t="s">
        <v>2829</v>
      </c>
      <c r="E55" s="1183"/>
      <c r="F55" s="1161">
        <v>32254</v>
      </c>
      <c r="G55" s="1197"/>
      <c r="H55" s="1161">
        <v>4257</v>
      </c>
      <c r="I55" s="1197"/>
      <c r="J55" s="1161">
        <v>785</v>
      </c>
      <c r="K55" s="1185"/>
      <c r="L55" s="1170"/>
      <c r="M55" s="1168"/>
      <c r="N55" s="1169"/>
      <c r="O55" s="1161"/>
      <c r="P55" s="1161"/>
      <c r="Q55" s="1197"/>
      <c r="R55" s="1170"/>
      <c r="S55" s="1161"/>
      <c r="T55" s="1170"/>
      <c r="U55" s="1161"/>
      <c r="V55" s="1170"/>
      <c r="W55" s="1161"/>
      <c r="X55" s="1170"/>
      <c r="Y55" s="1161"/>
      <c r="Z55" s="1170"/>
      <c r="AA55" s="1161"/>
      <c r="AB55" s="1170"/>
      <c r="AC55" s="1161"/>
      <c r="AD55" s="1170"/>
      <c r="AE55" s="1156">
        <f t="shared" si="1"/>
        <v>0</v>
      </c>
      <c r="AF55" s="1156">
        <f t="shared" si="1"/>
        <v>37296</v>
      </c>
      <c r="AG55" s="1157">
        <f t="shared" si="2"/>
        <v>37296</v>
      </c>
      <c r="AH55" s="1161"/>
      <c r="AI55" s="1170"/>
      <c r="AJ55" s="1161"/>
      <c r="AK55" s="1170"/>
      <c r="AL55" s="1161"/>
      <c r="AM55" s="1170"/>
      <c r="AN55" s="1161"/>
      <c r="AO55" s="1170"/>
      <c r="AP55" s="1161"/>
      <c r="AQ55" s="1170"/>
      <c r="AR55" s="1161"/>
      <c r="AS55" s="1170"/>
      <c r="AT55" s="1161"/>
      <c r="AU55" s="1170"/>
      <c r="AV55" s="1161"/>
      <c r="AW55" s="1170"/>
      <c r="AX55" s="1168"/>
      <c r="AY55" s="1169"/>
      <c r="AZ55" s="1161">
        <f t="shared" si="3"/>
        <v>0</v>
      </c>
      <c r="BA55" s="1161">
        <f t="shared" si="3"/>
        <v>0</v>
      </c>
      <c r="BB55" s="1162">
        <f t="shared" si="4"/>
        <v>0</v>
      </c>
    </row>
    <row r="56" spans="1:54" s="1192" customFormat="1" ht="12" customHeight="1" x14ac:dyDescent="0.2">
      <c r="A56" s="1186"/>
      <c r="B56" s="1148" t="s">
        <v>119</v>
      </c>
      <c r="C56" s="897" t="s">
        <v>806</v>
      </c>
      <c r="D56" s="1195" t="s">
        <v>2829</v>
      </c>
      <c r="E56" s="1183"/>
      <c r="F56" s="1161">
        <v>1922</v>
      </c>
      <c r="G56" s="1197"/>
      <c r="H56" s="1161">
        <v>274</v>
      </c>
      <c r="I56" s="1196"/>
      <c r="J56" s="1161">
        <v>158</v>
      </c>
      <c r="K56" s="1185"/>
      <c r="L56" s="1170"/>
      <c r="M56" s="1168"/>
      <c r="N56" s="1169"/>
      <c r="O56" s="1161"/>
      <c r="P56" s="1161"/>
      <c r="Q56" s="1197"/>
      <c r="R56" s="1170"/>
      <c r="S56" s="1161"/>
      <c r="T56" s="1170"/>
      <c r="U56" s="1161"/>
      <c r="V56" s="1170"/>
      <c r="W56" s="1161"/>
      <c r="X56" s="1170"/>
      <c r="Y56" s="1161"/>
      <c r="Z56" s="1170"/>
      <c r="AA56" s="1161"/>
      <c r="AB56" s="1170"/>
      <c r="AC56" s="1161"/>
      <c r="AD56" s="1170"/>
      <c r="AE56" s="1156">
        <f t="shared" si="1"/>
        <v>0</v>
      </c>
      <c r="AF56" s="1156">
        <f t="shared" si="1"/>
        <v>2354</v>
      </c>
      <c r="AG56" s="1157">
        <f t="shared" si="2"/>
        <v>2354</v>
      </c>
      <c r="AH56" s="1161"/>
      <c r="AI56" s="1170"/>
      <c r="AJ56" s="1161"/>
      <c r="AK56" s="1170"/>
      <c r="AL56" s="1161"/>
      <c r="AM56" s="1170"/>
      <c r="AN56" s="1161"/>
      <c r="AO56" s="1170"/>
      <c r="AP56" s="1161"/>
      <c r="AQ56" s="1170"/>
      <c r="AR56" s="1161"/>
      <c r="AS56" s="1170"/>
      <c r="AT56" s="1161"/>
      <c r="AU56" s="1170"/>
      <c r="AV56" s="1161"/>
      <c r="AW56" s="1170"/>
      <c r="AX56" s="1168"/>
      <c r="AY56" s="1169"/>
      <c r="AZ56" s="1161">
        <f t="shared" si="3"/>
        <v>0</v>
      </c>
      <c r="BA56" s="1161">
        <f t="shared" si="3"/>
        <v>0</v>
      </c>
      <c r="BB56" s="1162">
        <f t="shared" si="4"/>
        <v>0</v>
      </c>
    </row>
    <row r="57" spans="1:54" s="1192" customFormat="1" ht="12" customHeight="1" x14ac:dyDescent="0.2">
      <c r="A57" s="1186"/>
      <c r="B57" s="1148" t="s">
        <v>120</v>
      </c>
      <c r="C57" s="897" t="s">
        <v>935</v>
      </c>
      <c r="D57" s="1195" t="s">
        <v>2829</v>
      </c>
      <c r="E57" s="1185"/>
      <c r="F57" s="1161">
        <v>5482</v>
      </c>
      <c r="G57" s="1197"/>
      <c r="H57" s="1161">
        <v>1487</v>
      </c>
      <c r="I57" s="1197"/>
      <c r="J57" s="1161">
        <v>1389</v>
      </c>
      <c r="K57" s="1185"/>
      <c r="L57" s="1170"/>
      <c r="M57" s="1168"/>
      <c r="N57" s="1169"/>
      <c r="O57" s="1161"/>
      <c r="P57" s="1161"/>
      <c r="Q57" s="1197"/>
      <c r="R57" s="1170"/>
      <c r="S57" s="1161"/>
      <c r="T57" s="1170"/>
      <c r="U57" s="1161"/>
      <c r="V57" s="1170"/>
      <c r="W57" s="1161"/>
      <c r="X57" s="1170"/>
      <c r="Y57" s="1161"/>
      <c r="Z57" s="1170"/>
      <c r="AA57" s="1161"/>
      <c r="AB57" s="1170"/>
      <c r="AC57" s="1161"/>
      <c r="AD57" s="1170"/>
      <c r="AE57" s="1156">
        <f t="shared" si="1"/>
        <v>0</v>
      </c>
      <c r="AF57" s="1156">
        <f t="shared" si="1"/>
        <v>8358</v>
      </c>
      <c r="AG57" s="1157">
        <f t="shared" si="2"/>
        <v>8358</v>
      </c>
      <c r="AH57" s="1161"/>
      <c r="AI57" s="1170"/>
      <c r="AJ57" s="1161"/>
      <c r="AK57" s="1170"/>
      <c r="AL57" s="1161"/>
      <c r="AM57" s="1170"/>
      <c r="AN57" s="1161"/>
      <c r="AO57" s="1170"/>
      <c r="AP57" s="1161"/>
      <c r="AQ57" s="1170"/>
      <c r="AR57" s="1161"/>
      <c r="AS57" s="1170"/>
      <c r="AT57" s="1161"/>
      <c r="AU57" s="1170"/>
      <c r="AV57" s="1161"/>
      <c r="AW57" s="1170"/>
      <c r="AX57" s="1168"/>
      <c r="AY57" s="1169"/>
      <c r="AZ57" s="1161">
        <f t="shared" si="3"/>
        <v>0</v>
      </c>
      <c r="BA57" s="1161">
        <f t="shared" si="3"/>
        <v>0</v>
      </c>
      <c r="BB57" s="1162">
        <f t="shared" si="4"/>
        <v>0</v>
      </c>
    </row>
    <row r="58" spans="1:54" s="1192" customFormat="1" ht="12" customHeight="1" x14ac:dyDescent="0.2">
      <c r="A58" s="1186"/>
      <c r="B58" s="1148" t="s">
        <v>121</v>
      </c>
      <c r="C58" s="897" t="s">
        <v>933</v>
      </c>
      <c r="D58" s="1195" t="s">
        <v>2857</v>
      </c>
      <c r="E58" s="1185"/>
      <c r="F58" s="1168"/>
      <c r="G58" s="1196"/>
      <c r="H58" s="1168"/>
      <c r="I58" s="1196"/>
      <c r="J58" s="1161">
        <v>13335</v>
      </c>
      <c r="K58" s="1185"/>
      <c r="L58" s="1170"/>
      <c r="M58" s="1168"/>
      <c r="N58" s="1169"/>
      <c r="O58" s="1161"/>
      <c r="P58" s="1161"/>
      <c r="Q58" s="1197"/>
      <c r="R58" s="1170"/>
      <c r="S58" s="1161"/>
      <c r="T58" s="1170"/>
      <c r="U58" s="1161"/>
      <c r="V58" s="1170"/>
      <c r="W58" s="1161"/>
      <c r="X58" s="1170"/>
      <c r="Y58" s="1161"/>
      <c r="Z58" s="1170"/>
      <c r="AA58" s="1161"/>
      <c r="AB58" s="1170"/>
      <c r="AC58" s="1161"/>
      <c r="AD58" s="1170"/>
      <c r="AE58" s="1156">
        <f t="shared" si="1"/>
        <v>0</v>
      </c>
      <c r="AF58" s="1156">
        <f t="shared" si="1"/>
        <v>13335</v>
      </c>
      <c r="AG58" s="1157">
        <f t="shared" si="2"/>
        <v>13335</v>
      </c>
      <c r="AH58" s="1161"/>
      <c r="AI58" s="1170"/>
      <c r="AJ58" s="1161"/>
      <c r="AK58" s="1170"/>
      <c r="AL58" s="1161"/>
      <c r="AM58" s="1170"/>
      <c r="AN58" s="1161"/>
      <c r="AO58" s="1170"/>
      <c r="AP58" s="1161"/>
      <c r="AQ58" s="1170"/>
      <c r="AR58" s="1161"/>
      <c r="AS58" s="1170"/>
      <c r="AT58" s="1161"/>
      <c r="AU58" s="1170"/>
      <c r="AV58" s="1161"/>
      <c r="AW58" s="1170"/>
      <c r="AX58" s="1168"/>
      <c r="AY58" s="1169"/>
      <c r="AZ58" s="1161">
        <f t="shared" si="3"/>
        <v>0</v>
      </c>
      <c r="BA58" s="1161">
        <f t="shared" si="3"/>
        <v>0</v>
      </c>
      <c r="BB58" s="1162">
        <f t="shared" si="4"/>
        <v>0</v>
      </c>
    </row>
    <row r="59" spans="1:54" s="1192" customFormat="1" ht="12" customHeight="1" x14ac:dyDescent="0.2">
      <c r="A59" s="1186"/>
      <c r="B59" s="1148" t="s">
        <v>124</v>
      </c>
      <c r="C59" s="897" t="s">
        <v>2860</v>
      </c>
      <c r="D59" s="1195" t="s">
        <v>2857</v>
      </c>
      <c r="E59" s="1185"/>
      <c r="F59" s="1168"/>
      <c r="G59" s="1196"/>
      <c r="H59" s="1168"/>
      <c r="I59" s="1196"/>
      <c r="J59" s="1161">
        <v>17222</v>
      </c>
      <c r="K59" s="1185"/>
      <c r="L59" s="1170"/>
      <c r="M59" s="1168"/>
      <c r="N59" s="1169"/>
      <c r="O59" s="1161"/>
      <c r="P59" s="1161"/>
      <c r="Q59" s="1197"/>
      <c r="R59" s="1170"/>
      <c r="S59" s="1161"/>
      <c r="T59" s="1170"/>
      <c r="U59" s="1161"/>
      <c r="V59" s="1170"/>
      <c r="W59" s="1161"/>
      <c r="X59" s="1170"/>
      <c r="Y59" s="1161"/>
      <c r="Z59" s="1170"/>
      <c r="AA59" s="1161"/>
      <c r="AB59" s="1170"/>
      <c r="AC59" s="1161"/>
      <c r="AD59" s="1170"/>
      <c r="AE59" s="1156">
        <f t="shared" si="1"/>
        <v>0</v>
      </c>
      <c r="AF59" s="1156">
        <f t="shared" si="1"/>
        <v>17222</v>
      </c>
      <c r="AG59" s="1157">
        <f t="shared" si="2"/>
        <v>17222</v>
      </c>
      <c r="AH59" s="1161"/>
      <c r="AI59" s="1170"/>
      <c r="AJ59" s="1161"/>
      <c r="AK59" s="1170"/>
      <c r="AL59" s="1161"/>
      <c r="AM59" s="1170"/>
      <c r="AN59" s="1161"/>
      <c r="AO59" s="1170"/>
      <c r="AP59" s="1161"/>
      <c r="AQ59" s="1170"/>
      <c r="AR59" s="1161"/>
      <c r="AS59" s="1170"/>
      <c r="AT59" s="1161"/>
      <c r="AU59" s="1170"/>
      <c r="AV59" s="1161"/>
      <c r="AW59" s="1170"/>
      <c r="AX59" s="1168"/>
      <c r="AY59" s="1169"/>
      <c r="AZ59" s="1161">
        <f t="shared" si="3"/>
        <v>0</v>
      </c>
      <c r="BA59" s="1161">
        <f t="shared" si="3"/>
        <v>0</v>
      </c>
      <c r="BB59" s="1162">
        <f t="shared" si="4"/>
        <v>0</v>
      </c>
    </row>
    <row r="60" spans="1:54" s="1192" customFormat="1" ht="12" customHeight="1" x14ac:dyDescent="0.2">
      <c r="A60" s="1186"/>
      <c r="B60" s="1148" t="s">
        <v>127</v>
      </c>
      <c r="C60" s="897" t="s">
        <v>2858</v>
      </c>
      <c r="D60" s="1195" t="s">
        <v>2857</v>
      </c>
      <c r="E60" s="1185"/>
      <c r="F60" s="1168"/>
      <c r="G60" s="1196"/>
      <c r="H60" s="1168"/>
      <c r="I60" s="1196"/>
      <c r="J60" s="1161">
        <v>41000</v>
      </c>
      <c r="K60" s="1185"/>
      <c r="L60" s="1170"/>
      <c r="M60" s="1168"/>
      <c r="N60" s="1169"/>
      <c r="O60" s="1161"/>
      <c r="P60" s="1161"/>
      <c r="Q60" s="1197"/>
      <c r="R60" s="1170"/>
      <c r="S60" s="1161"/>
      <c r="T60" s="1170"/>
      <c r="U60" s="1161"/>
      <c r="V60" s="1170"/>
      <c r="W60" s="1161"/>
      <c r="X60" s="1170"/>
      <c r="Y60" s="1161"/>
      <c r="Z60" s="1170"/>
      <c r="AA60" s="1161"/>
      <c r="AB60" s="1170"/>
      <c r="AC60" s="1161"/>
      <c r="AD60" s="1170"/>
      <c r="AE60" s="1156">
        <f t="shared" si="1"/>
        <v>0</v>
      </c>
      <c r="AF60" s="1156">
        <f t="shared" si="1"/>
        <v>41000</v>
      </c>
      <c r="AG60" s="1157">
        <f t="shared" si="2"/>
        <v>41000</v>
      </c>
      <c r="AH60" s="1161"/>
      <c r="AI60" s="1170"/>
      <c r="AJ60" s="1161"/>
      <c r="AK60" s="1170"/>
      <c r="AL60" s="1161"/>
      <c r="AM60" s="1170"/>
      <c r="AN60" s="1161"/>
      <c r="AO60" s="1170"/>
      <c r="AP60" s="1161"/>
      <c r="AQ60" s="1170"/>
      <c r="AR60" s="1161"/>
      <c r="AS60" s="1170"/>
      <c r="AT60" s="1161"/>
      <c r="AU60" s="1170"/>
      <c r="AV60" s="1161"/>
      <c r="AW60" s="1170"/>
      <c r="AX60" s="1168"/>
      <c r="AY60" s="1169"/>
      <c r="AZ60" s="1161">
        <f t="shared" si="3"/>
        <v>0</v>
      </c>
      <c r="BA60" s="1161">
        <f t="shared" si="3"/>
        <v>0</v>
      </c>
      <c r="BB60" s="1162">
        <f t="shared" si="4"/>
        <v>0</v>
      </c>
    </row>
    <row r="61" spans="1:54" s="1192" customFormat="1" ht="12" customHeight="1" x14ac:dyDescent="0.2">
      <c r="A61" s="1186"/>
      <c r="B61" s="1148" t="s">
        <v>130</v>
      </c>
      <c r="C61" s="897" t="s">
        <v>2859</v>
      </c>
      <c r="D61" s="1195" t="s">
        <v>2857</v>
      </c>
      <c r="E61" s="1185"/>
      <c r="F61" s="1168"/>
      <c r="G61" s="1196"/>
      <c r="H61" s="1168"/>
      <c r="I61" s="1196"/>
      <c r="J61" s="1161"/>
      <c r="K61" s="1185"/>
      <c r="L61" s="1170"/>
      <c r="M61" s="1168"/>
      <c r="N61" s="1169"/>
      <c r="O61" s="1161"/>
      <c r="P61" s="1161"/>
      <c r="Q61" s="1197"/>
      <c r="R61" s="1170"/>
      <c r="S61" s="1161"/>
      <c r="T61" s="1170"/>
      <c r="U61" s="1161"/>
      <c r="V61" s="1170"/>
      <c r="W61" s="1161"/>
      <c r="X61" s="1170"/>
      <c r="Y61" s="1161"/>
      <c r="Z61" s="1170"/>
      <c r="AA61" s="1161"/>
      <c r="AB61" s="1170"/>
      <c r="AC61" s="1161"/>
      <c r="AD61" s="1170"/>
      <c r="AE61" s="1156">
        <f t="shared" si="1"/>
        <v>0</v>
      </c>
      <c r="AF61" s="1156">
        <f t="shared" si="1"/>
        <v>0</v>
      </c>
      <c r="AG61" s="1157">
        <f t="shared" si="2"/>
        <v>0</v>
      </c>
      <c r="AH61" s="1161"/>
      <c r="AI61" s="1170"/>
      <c r="AJ61" s="1161"/>
      <c r="AK61" s="1170"/>
      <c r="AL61" s="1161"/>
      <c r="AM61" s="1170"/>
      <c r="AN61" s="1161"/>
      <c r="AO61" s="1170"/>
      <c r="AP61" s="1161"/>
      <c r="AQ61" s="1170"/>
      <c r="AR61" s="1161"/>
      <c r="AS61" s="1170"/>
      <c r="AT61" s="1161"/>
      <c r="AU61" s="1170"/>
      <c r="AV61" s="1161"/>
      <c r="AW61" s="1170"/>
      <c r="AX61" s="1168"/>
      <c r="AY61" s="1169"/>
      <c r="AZ61" s="1161">
        <f t="shared" si="3"/>
        <v>0</v>
      </c>
      <c r="BA61" s="1161">
        <f t="shared" si="3"/>
        <v>0</v>
      </c>
      <c r="BB61" s="1162">
        <f t="shared" si="4"/>
        <v>0</v>
      </c>
    </row>
    <row r="62" spans="1:54" s="1192" customFormat="1" ht="12" customHeight="1" x14ac:dyDescent="0.2">
      <c r="A62" s="1186"/>
      <c r="B62" s="1148" t="s">
        <v>131</v>
      </c>
      <c r="C62" s="897" t="s">
        <v>926</v>
      </c>
      <c r="D62" s="1195" t="s">
        <v>2829</v>
      </c>
      <c r="E62" s="1185"/>
      <c r="F62" s="1168"/>
      <c r="G62" s="1196"/>
      <c r="H62" s="1168"/>
      <c r="I62" s="1196"/>
      <c r="J62" s="1168"/>
      <c r="K62" s="1185"/>
      <c r="L62" s="1170"/>
      <c r="M62" s="1168"/>
      <c r="N62" s="1169"/>
      <c r="O62" s="1161"/>
      <c r="P62" s="1161"/>
      <c r="Q62" s="1197"/>
      <c r="R62" s="1170"/>
      <c r="S62" s="1161"/>
      <c r="T62" s="1170"/>
      <c r="U62" s="1161"/>
      <c r="V62" s="1170"/>
      <c r="W62" s="1161"/>
      <c r="X62" s="1170"/>
      <c r="Y62" s="1161"/>
      <c r="Z62" s="1170"/>
      <c r="AA62" s="1161"/>
      <c r="AB62" s="1170"/>
      <c r="AC62" s="1161"/>
      <c r="AD62" s="1170"/>
      <c r="AE62" s="1156">
        <f t="shared" si="1"/>
        <v>0</v>
      </c>
      <c r="AF62" s="1156">
        <f t="shared" si="1"/>
        <v>0</v>
      </c>
      <c r="AG62" s="1157">
        <f t="shared" si="2"/>
        <v>0</v>
      </c>
      <c r="AH62" s="1161"/>
      <c r="AI62" s="1170"/>
      <c r="AJ62" s="1161"/>
      <c r="AK62" s="1170"/>
      <c r="AL62" s="1161"/>
      <c r="AM62" s="1170"/>
      <c r="AN62" s="1161"/>
      <c r="AO62" s="1170"/>
      <c r="AP62" s="1161"/>
      <c r="AQ62" s="1170"/>
      <c r="AR62" s="1161"/>
      <c r="AS62" s="1170"/>
      <c r="AT62" s="1161"/>
      <c r="AU62" s="1170"/>
      <c r="AV62" s="1161"/>
      <c r="AW62" s="1170"/>
      <c r="AX62" s="1168"/>
      <c r="AY62" s="1169"/>
      <c r="AZ62" s="1161">
        <f t="shared" si="3"/>
        <v>0</v>
      </c>
      <c r="BA62" s="1161">
        <f t="shared" si="3"/>
        <v>0</v>
      </c>
      <c r="BB62" s="1162">
        <f t="shared" si="4"/>
        <v>0</v>
      </c>
    </row>
    <row r="63" spans="1:54" s="1192" customFormat="1" ht="12" customHeight="1" x14ac:dyDescent="0.2">
      <c r="A63" s="1186"/>
      <c r="B63" s="1148" t="s">
        <v>134</v>
      </c>
      <c r="C63" s="897" t="s">
        <v>932</v>
      </c>
      <c r="D63" s="1195" t="s">
        <v>2861</v>
      </c>
      <c r="E63" s="1185"/>
      <c r="F63" s="1168"/>
      <c r="G63" s="1196"/>
      <c r="H63" s="1168"/>
      <c r="I63" s="1197"/>
      <c r="J63" s="1161">
        <v>3797</v>
      </c>
      <c r="K63" s="1185"/>
      <c r="L63" s="1170"/>
      <c r="M63" s="1168"/>
      <c r="N63" s="1169"/>
      <c r="O63" s="1161"/>
      <c r="P63" s="1161"/>
      <c r="Q63" s="1197"/>
      <c r="R63" s="1170"/>
      <c r="S63" s="1161"/>
      <c r="T63" s="1170"/>
      <c r="U63" s="1161"/>
      <c r="V63" s="1170"/>
      <c r="W63" s="1161"/>
      <c r="X63" s="1170"/>
      <c r="Y63" s="1161"/>
      <c r="Z63" s="1170"/>
      <c r="AA63" s="1161"/>
      <c r="AB63" s="1170"/>
      <c r="AC63" s="1161"/>
      <c r="AD63" s="1170"/>
      <c r="AE63" s="1156">
        <f t="shared" si="1"/>
        <v>0</v>
      </c>
      <c r="AF63" s="1156">
        <f t="shared" si="1"/>
        <v>3797</v>
      </c>
      <c r="AG63" s="1157">
        <f t="shared" si="2"/>
        <v>3797</v>
      </c>
      <c r="AH63" s="1161"/>
      <c r="AI63" s="1170"/>
      <c r="AJ63" s="1161"/>
      <c r="AK63" s="1170"/>
      <c r="AL63" s="1161"/>
      <c r="AM63" s="1170"/>
      <c r="AN63" s="1161"/>
      <c r="AO63" s="1170"/>
      <c r="AP63" s="1161"/>
      <c r="AQ63" s="1170"/>
      <c r="AR63" s="1161"/>
      <c r="AS63" s="1170"/>
      <c r="AT63" s="1161"/>
      <c r="AU63" s="1170"/>
      <c r="AV63" s="1161"/>
      <c r="AW63" s="1170"/>
      <c r="AX63" s="1168"/>
      <c r="AY63" s="1169"/>
      <c r="AZ63" s="1161">
        <f t="shared" si="3"/>
        <v>0</v>
      </c>
      <c r="BA63" s="1161">
        <f t="shared" si="3"/>
        <v>0</v>
      </c>
      <c r="BB63" s="1162">
        <f t="shared" si="4"/>
        <v>0</v>
      </c>
    </row>
    <row r="64" spans="1:54" s="1192" customFormat="1" ht="12" customHeight="1" x14ac:dyDescent="0.2">
      <c r="A64" s="1186"/>
      <c r="B64" s="1148" t="s">
        <v>135</v>
      </c>
      <c r="C64" s="1172" t="s">
        <v>807</v>
      </c>
      <c r="D64" s="1184" t="s">
        <v>2832</v>
      </c>
      <c r="E64" s="1187"/>
      <c r="F64" s="1174"/>
      <c r="G64" s="1189"/>
      <c r="H64" s="1168"/>
      <c r="I64" s="1193">
        <v>60685</v>
      </c>
      <c r="J64" s="1175"/>
      <c r="K64" s="1187"/>
      <c r="L64" s="1159"/>
      <c r="M64" s="1164"/>
      <c r="N64" s="1165"/>
      <c r="O64" s="1158"/>
      <c r="P64" s="1175"/>
      <c r="Q64" s="1194"/>
      <c r="R64" s="1159"/>
      <c r="S64" s="1158"/>
      <c r="T64" s="1159"/>
      <c r="U64" s="1158"/>
      <c r="V64" s="1159"/>
      <c r="W64" s="1158"/>
      <c r="X64" s="1159"/>
      <c r="Y64" s="1158"/>
      <c r="Z64" s="1159"/>
      <c r="AA64" s="1158"/>
      <c r="AB64" s="1159"/>
      <c r="AC64" s="1158"/>
      <c r="AD64" s="1159"/>
      <c r="AE64" s="1156">
        <f t="shared" si="1"/>
        <v>60685</v>
      </c>
      <c r="AF64" s="1156">
        <f t="shared" si="1"/>
        <v>0</v>
      </c>
      <c r="AG64" s="1157">
        <f t="shared" si="2"/>
        <v>60685</v>
      </c>
      <c r="AH64" s="1161"/>
      <c r="AI64" s="1170"/>
      <c r="AJ64" s="1161"/>
      <c r="AK64" s="1170"/>
      <c r="AL64" s="1161">
        <v>124403</v>
      </c>
      <c r="AM64" s="1170"/>
      <c r="AN64" s="1161"/>
      <c r="AO64" s="1170"/>
      <c r="AP64" s="1161"/>
      <c r="AQ64" s="1170"/>
      <c r="AR64" s="1161"/>
      <c r="AS64" s="1170"/>
      <c r="AT64" s="1161"/>
      <c r="AU64" s="1170"/>
      <c r="AV64" s="1161"/>
      <c r="AW64" s="1170"/>
      <c r="AX64" s="1168"/>
      <c r="AY64" s="1169"/>
      <c r="AZ64" s="1161">
        <f t="shared" si="3"/>
        <v>124403</v>
      </c>
      <c r="BA64" s="1161">
        <f t="shared" si="3"/>
        <v>0</v>
      </c>
      <c r="BB64" s="1162">
        <f t="shared" si="4"/>
        <v>124403</v>
      </c>
    </row>
    <row r="65" spans="1:54" s="1192" customFormat="1" ht="12" customHeight="1" x14ac:dyDescent="0.2">
      <c r="A65" s="1186"/>
      <c r="B65" s="1148" t="s">
        <v>136</v>
      </c>
      <c r="C65" s="1198" t="s">
        <v>2862</v>
      </c>
      <c r="D65" s="1195" t="s">
        <v>2863</v>
      </c>
      <c r="E65" s="1187"/>
      <c r="F65" s="1164"/>
      <c r="G65" s="1188"/>
      <c r="H65" s="1164"/>
      <c r="I65" s="1189"/>
      <c r="J65" s="1161">
        <v>1552</v>
      </c>
      <c r="K65" s="1187"/>
      <c r="L65" s="1159"/>
      <c r="M65" s="1164"/>
      <c r="N65" s="1165"/>
      <c r="O65" s="1158"/>
      <c r="P65" s="1175"/>
      <c r="Q65" s="1194"/>
      <c r="R65" s="1159"/>
      <c r="S65" s="1158"/>
      <c r="T65" s="1159"/>
      <c r="U65" s="1158"/>
      <c r="V65" s="1159"/>
      <c r="W65" s="1158"/>
      <c r="X65" s="1159"/>
      <c r="Y65" s="1158"/>
      <c r="Z65" s="1159"/>
      <c r="AA65" s="1158"/>
      <c r="AB65" s="1159"/>
      <c r="AC65" s="1158"/>
      <c r="AD65" s="1159"/>
      <c r="AE65" s="1156">
        <f t="shared" si="1"/>
        <v>0</v>
      </c>
      <c r="AF65" s="1156">
        <f t="shared" si="1"/>
        <v>1552</v>
      </c>
      <c r="AG65" s="1157">
        <f t="shared" si="2"/>
        <v>1552</v>
      </c>
      <c r="AH65" s="1161"/>
      <c r="AI65" s="1170"/>
      <c r="AJ65" s="1161"/>
      <c r="AK65" s="1170"/>
      <c r="AL65" s="1161"/>
      <c r="AM65" s="1170"/>
      <c r="AN65" s="1161"/>
      <c r="AO65" s="1170"/>
      <c r="AP65" s="1161"/>
      <c r="AQ65" s="1170"/>
      <c r="AR65" s="1161"/>
      <c r="AS65" s="1170"/>
      <c r="AT65" s="1161"/>
      <c r="AU65" s="1170"/>
      <c r="AV65" s="1161"/>
      <c r="AW65" s="1170"/>
      <c r="AX65" s="1168"/>
      <c r="AY65" s="1169"/>
      <c r="AZ65" s="1161">
        <f t="shared" si="3"/>
        <v>0</v>
      </c>
      <c r="BA65" s="1161">
        <f t="shared" si="3"/>
        <v>0</v>
      </c>
      <c r="BB65" s="1162">
        <f t="shared" si="4"/>
        <v>0</v>
      </c>
    </row>
    <row r="66" spans="1:54" s="1192" customFormat="1" ht="12" customHeight="1" x14ac:dyDescent="0.2">
      <c r="A66" s="1186"/>
      <c r="B66" s="1148" t="s">
        <v>137</v>
      </c>
      <c r="C66" s="898" t="s">
        <v>811</v>
      </c>
      <c r="D66" s="1184" t="s">
        <v>2864</v>
      </c>
      <c r="E66" s="1185"/>
      <c r="F66" s="1169"/>
      <c r="G66" s="1168"/>
      <c r="H66" s="1169"/>
      <c r="I66" s="1168"/>
      <c r="J66" s="1161">
        <v>2424</v>
      </c>
      <c r="K66" s="1185"/>
      <c r="L66" s="1170"/>
      <c r="M66" s="1168"/>
      <c r="N66" s="1169"/>
      <c r="O66" s="1161"/>
      <c r="P66" s="1170"/>
      <c r="Q66" s="1161"/>
      <c r="R66" s="1170"/>
      <c r="S66" s="1161"/>
      <c r="T66" s="1170"/>
      <c r="U66" s="1161"/>
      <c r="V66" s="1170"/>
      <c r="W66" s="1161"/>
      <c r="X66" s="1170"/>
      <c r="Y66" s="1161"/>
      <c r="Z66" s="1170"/>
      <c r="AA66" s="1161"/>
      <c r="AB66" s="1170"/>
      <c r="AC66" s="1161"/>
      <c r="AD66" s="1170"/>
      <c r="AE66" s="1156">
        <f t="shared" si="1"/>
        <v>0</v>
      </c>
      <c r="AF66" s="1156">
        <f t="shared" si="1"/>
        <v>2424</v>
      </c>
      <c r="AG66" s="1157">
        <f t="shared" si="2"/>
        <v>2424</v>
      </c>
      <c r="AH66" s="1161"/>
      <c r="AI66" s="1170"/>
      <c r="AJ66" s="1161"/>
      <c r="AK66" s="1170"/>
      <c r="AL66" s="1161"/>
      <c r="AM66" s="1170"/>
      <c r="AN66" s="1161"/>
      <c r="AO66" s="1170"/>
      <c r="AP66" s="1161"/>
      <c r="AQ66" s="1170"/>
      <c r="AR66" s="1161"/>
      <c r="AS66" s="1170"/>
      <c r="AT66" s="1161"/>
      <c r="AU66" s="1170"/>
      <c r="AV66" s="1161"/>
      <c r="AW66" s="1170"/>
      <c r="AX66" s="1168"/>
      <c r="AY66" s="1169"/>
      <c r="AZ66" s="1161">
        <f t="shared" si="3"/>
        <v>0</v>
      </c>
      <c r="BA66" s="1161">
        <f t="shared" si="3"/>
        <v>0</v>
      </c>
      <c r="BB66" s="1162">
        <f t="shared" si="4"/>
        <v>0</v>
      </c>
    </row>
    <row r="67" spans="1:54" s="1192" customFormat="1" ht="12" customHeight="1" x14ac:dyDescent="0.2">
      <c r="A67" s="1186"/>
      <c r="B67" s="1148" t="s">
        <v>138</v>
      </c>
      <c r="C67" s="898" t="s">
        <v>2865</v>
      </c>
      <c r="D67" s="1184" t="s">
        <v>2829</v>
      </c>
      <c r="E67" s="1185"/>
      <c r="F67" s="1169"/>
      <c r="G67" s="1168"/>
      <c r="H67" s="1168"/>
      <c r="I67" s="1185"/>
      <c r="J67" s="1161">
        <v>26982</v>
      </c>
      <c r="K67" s="1185"/>
      <c r="L67" s="1170"/>
      <c r="M67" s="1168"/>
      <c r="N67" s="1169"/>
      <c r="O67" s="1161"/>
      <c r="P67" s="1161"/>
      <c r="Q67" s="1183"/>
      <c r="R67" s="1170"/>
      <c r="S67" s="1161"/>
      <c r="T67" s="1170"/>
      <c r="U67" s="1161"/>
      <c r="V67" s="1170"/>
      <c r="W67" s="1161"/>
      <c r="X67" s="1170"/>
      <c r="Y67" s="1161"/>
      <c r="Z67" s="1170"/>
      <c r="AA67" s="1161"/>
      <c r="AB67" s="1170"/>
      <c r="AC67" s="1161"/>
      <c r="AD67" s="1170"/>
      <c r="AE67" s="1156"/>
      <c r="AF67" s="1156">
        <f t="shared" si="1"/>
        <v>26982</v>
      </c>
      <c r="AG67" s="1157"/>
      <c r="AH67" s="1161"/>
      <c r="AI67" s="1170"/>
      <c r="AJ67" s="1161"/>
      <c r="AK67" s="1170"/>
      <c r="AL67" s="1161"/>
      <c r="AM67" s="1170"/>
      <c r="AN67" s="1161"/>
      <c r="AO67" s="1170"/>
      <c r="AP67" s="1161"/>
      <c r="AQ67" s="1170"/>
      <c r="AR67" s="1161"/>
      <c r="AS67" s="1170"/>
      <c r="AT67" s="1161"/>
      <c r="AU67" s="1170"/>
      <c r="AV67" s="1161"/>
      <c r="AW67" s="1170"/>
      <c r="AX67" s="1168"/>
      <c r="AY67" s="1169"/>
      <c r="AZ67" s="1161"/>
      <c r="BA67" s="1161"/>
      <c r="BB67" s="1162"/>
    </row>
    <row r="68" spans="1:54" s="1192" customFormat="1" ht="12" customHeight="1" x14ac:dyDescent="0.2">
      <c r="A68" s="1186"/>
      <c r="B68" s="1148" t="s">
        <v>140</v>
      </c>
      <c r="C68" s="897" t="s">
        <v>934</v>
      </c>
      <c r="D68" s="1195" t="s">
        <v>2866</v>
      </c>
      <c r="E68" s="1185"/>
      <c r="F68" s="1169"/>
      <c r="G68" s="1168"/>
      <c r="H68" s="1168"/>
      <c r="I68" s="1197"/>
      <c r="J68" s="1161">
        <v>10738</v>
      </c>
      <c r="K68" s="1185"/>
      <c r="L68" s="1170"/>
      <c r="M68" s="1168"/>
      <c r="N68" s="1169"/>
      <c r="O68" s="1161"/>
      <c r="P68" s="1161"/>
      <c r="Q68" s="1197"/>
      <c r="R68" s="1170"/>
      <c r="S68" s="1161"/>
      <c r="T68" s="1170"/>
      <c r="U68" s="1161"/>
      <c r="V68" s="1170"/>
      <c r="W68" s="1161"/>
      <c r="X68" s="1170"/>
      <c r="Y68" s="1161"/>
      <c r="Z68" s="1170"/>
      <c r="AA68" s="1161"/>
      <c r="AB68" s="1170"/>
      <c r="AC68" s="1161"/>
      <c r="AD68" s="1170"/>
      <c r="AE68" s="1156">
        <f t="shared" si="1"/>
        <v>0</v>
      </c>
      <c r="AF68" s="1156">
        <f t="shared" si="1"/>
        <v>10738</v>
      </c>
      <c r="AG68" s="1157">
        <f t="shared" si="2"/>
        <v>10738</v>
      </c>
      <c r="AH68" s="1161"/>
      <c r="AI68" s="1170"/>
      <c r="AJ68" s="1161"/>
      <c r="AK68" s="1170"/>
      <c r="AL68" s="1161"/>
      <c r="AM68" s="1170"/>
      <c r="AN68" s="1161"/>
      <c r="AO68" s="1170"/>
      <c r="AP68" s="1161"/>
      <c r="AQ68" s="1170"/>
      <c r="AR68" s="1161"/>
      <c r="AS68" s="1170"/>
      <c r="AT68" s="1161"/>
      <c r="AU68" s="1170"/>
      <c r="AV68" s="1161"/>
      <c r="AW68" s="1170"/>
      <c r="AX68" s="1168"/>
      <c r="AY68" s="1169"/>
      <c r="AZ68" s="1161">
        <f t="shared" si="3"/>
        <v>0</v>
      </c>
      <c r="BA68" s="1161">
        <f t="shared" si="3"/>
        <v>0</v>
      </c>
      <c r="BB68" s="1162">
        <f t="shared" si="4"/>
        <v>0</v>
      </c>
    </row>
    <row r="69" spans="1:54" s="1192" customFormat="1" ht="12" customHeight="1" x14ac:dyDescent="0.2">
      <c r="A69" s="1186"/>
      <c r="B69" s="1148" t="s">
        <v>143</v>
      </c>
      <c r="C69" s="897" t="s">
        <v>927</v>
      </c>
      <c r="D69" s="1195" t="s">
        <v>2827</v>
      </c>
      <c r="E69" s="1185"/>
      <c r="F69" s="1168"/>
      <c r="G69" s="1196"/>
      <c r="H69" s="1168"/>
      <c r="I69" s="1196"/>
      <c r="J69" s="1161">
        <v>76510</v>
      </c>
      <c r="K69" s="1185"/>
      <c r="L69" s="1170"/>
      <c r="M69" s="1168"/>
      <c r="N69" s="1169"/>
      <c r="O69" s="1161"/>
      <c r="P69" s="1161"/>
      <c r="Q69" s="1197"/>
      <c r="R69" s="1170"/>
      <c r="S69" s="1161"/>
      <c r="T69" s="1170"/>
      <c r="U69" s="1161"/>
      <c r="V69" s="1170"/>
      <c r="W69" s="1161"/>
      <c r="X69" s="1170"/>
      <c r="Y69" s="1161"/>
      <c r="Z69" s="1170"/>
      <c r="AA69" s="1161"/>
      <c r="AB69" s="1170"/>
      <c r="AC69" s="1161"/>
      <c r="AD69" s="1170"/>
      <c r="AE69" s="1156">
        <f t="shared" si="1"/>
        <v>0</v>
      </c>
      <c r="AF69" s="1156">
        <f t="shared" si="1"/>
        <v>76510</v>
      </c>
      <c r="AG69" s="1157">
        <f t="shared" si="2"/>
        <v>76510</v>
      </c>
      <c r="AH69" s="1161"/>
      <c r="AI69" s="1170"/>
      <c r="AJ69" s="1161"/>
      <c r="AK69" s="1170"/>
      <c r="AL69" s="1161"/>
      <c r="AM69" s="1170"/>
      <c r="AN69" s="1161"/>
      <c r="AO69" s="1170"/>
      <c r="AP69" s="1161"/>
      <c r="AQ69" s="1170"/>
      <c r="AR69" s="1161"/>
      <c r="AS69" s="1170"/>
      <c r="AT69" s="1161"/>
      <c r="AU69" s="1170"/>
      <c r="AV69" s="1161"/>
      <c r="AW69" s="1170"/>
      <c r="AX69" s="1168"/>
      <c r="AY69" s="1169"/>
      <c r="AZ69" s="1161">
        <f t="shared" si="3"/>
        <v>0</v>
      </c>
      <c r="BA69" s="1161">
        <f t="shared" si="3"/>
        <v>0</v>
      </c>
      <c r="BB69" s="1162">
        <f t="shared" si="4"/>
        <v>0</v>
      </c>
    </row>
    <row r="70" spans="1:54" s="1192" customFormat="1" ht="16.5" x14ac:dyDescent="0.2">
      <c r="A70" s="1186"/>
      <c r="B70" s="1148" t="s">
        <v>145</v>
      </c>
      <c r="C70" s="1172" t="s">
        <v>830</v>
      </c>
      <c r="D70" s="1184" t="s">
        <v>2827</v>
      </c>
      <c r="E70" s="1185"/>
      <c r="F70" s="1168"/>
      <c r="G70" s="1196"/>
      <c r="H70" s="1168"/>
      <c r="I70" s="1196"/>
      <c r="J70" s="1161"/>
      <c r="K70" s="1185"/>
      <c r="L70" s="1170"/>
      <c r="M70" s="1168"/>
      <c r="N70" s="1169"/>
      <c r="O70" s="1161"/>
      <c r="P70" s="1161"/>
      <c r="Q70" s="1197"/>
      <c r="R70" s="1170"/>
      <c r="S70" s="1161"/>
      <c r="T70" s="1170"/>
      <c r="U70" s="1161"/>
      <c r="V70" s="1170"/>
      <c r="W70" s="1161"/>
      <c r="X70" s="1170"/>
      <c r="Y70" s="1161"/>
      <c r="Z70" s="1170"/>
      <c r="AA70" s="1161"/>
      <c r="AB70" s="1170"/>
      <c r="AC70" s="1161"/>
      <c r="AD70" s="1170"/>
      <c r="AE70" s="1156">
        <f t="shared" si="1"/>
        <v>0</v>
      </c>
      <c r="AF70" s="1156">
        <f t="shared" si="1"/>
        <v>0</v>
      </c>
      <c r="AG70" s="1157">
        <f t="shared" si="2"/>
        <v>0</v>
      </c>
      <c r="AH70" s="1161"/>
      <c r="AI70" s="1170"/>
      <c r="AJ70" s="1161"/>
      <c r="AK70" s="1170"/>
      <c r="AL70" s="1161"/>
      <c r="AM70" s="1170"/>
      <c r="AN70" s="1161"/>
      <c r="AO70" s="1170"/>
      <c r="AP70" s="1161"/>
      <c r="AQ70" s="1170"/>
      <c r="AR70" s="1161"/>
      <c r="AS70" s="1170"/>
      <c r="AT70" s="1161"/>
      <c r="AU70" s="1170"/>
      <c r="AV70" s="1161"/>
      <c r="AW70" s="1170"/>
      <c r="AX70" s="1168"/>
      <c r="AY70" s="1169"/>
      <c r="AZ70" s="1161">
        <f t="shared" si="3"/>
        <v>0</v>
      </c>
      <c r="BA70" s="1161">
        <f t="shared" si="3"/>
        <v>0</v>
      </c>
      <c r="BB70" s="1162">
        <f t="shared" si="4"/>
        <v>0</v>
      </c>
    </row>
    <row r="71" spans="1:54" s="1192" customFormat="1" ht="16.5" x14ac:dyDescent="0.2">
      <c r="A71" s="1186"/>
      <c r="B71" s="1148" t="s">
        <v>146</v>
      </c>
      <c r="C71" s="898" t="s">
        <v>875</v>
      </c>
      <c r="D71" s="1184" t="s">
        <v>2827</v>
      </c>
      <c r="E71" s="1185"/>
      <c r="F71" s="1168"/>
      <c r="G71" s="1196"/>
      <c r="H71" s="1168"/>
      <c r="I71" s="1196"/>
      <c r="J71" s="1161"/>
      <c r="K71" s="1185"/>
      <c r="L71" s="1170"/>
      <c r="M71" s="1168"/>
      <c r="N71" s="1169"/>
      <c r="O71" s="1161"/>
      <c r="P71" s="1161"/>
      <c r="Q71" s="1197"/>
      <c r="R71" s="1170"/>
      <c r="S71" s="1161"/>
      <c r="T71" s="1170"/>
      <c r="U71" s="1161"/>
      <c r="V71" s="1170"/>
      <c r="W71" s="1161"/>
      <c r="X71" s="1170"/>
      <c r="Y71" s="1161"/>
      <c r="Z71" s="1170"/>
      <c r="AA71" s="1161"/>
      <c r="AB71" s="1170"/>
      <c r="AC71" s="1161"/>
      <c r="AD71" s="1170"/>
      <c r="AE71" s="1156">
        <f t="shared" si="1"/>
        <v>0</v>
      </c>
      <c r="AF71" s="1156">
        <f t="shared" si="1"/>
        <v>0</v>
      </c>
      <c r="AG71" s="1157">
        <f t="shared" si="2"/>
        <v>0</v>
      </c>
      <c r="AH71" s="1161"/>
      <c r="AI71" s="1170"/>
      <c r="AJ71" s="1161"/>
      <c r="AK71" s="1170"/>
      <c r="AL71" s="1161"/>
      <c r="AM71" s="1170"/>
      <c r="AN71" s="1161"/>
      <c r="AO71" s="1170"/>
      <c r="AP71" s="1161"/>
      <c r="AQ71" s="1170"/>
      <c r="AR71" s="1161"/>
      <c r="AS71" s="1170"/>
      <c r="AT71" s="1161"/>
      <c r="AU71" s="1170"/>
      <c r="AV71" s="1161"/>
      <c r="AW71" s="1170"/>
      <c r="AX71" s="1168"/>
      <c r="AY71" s="1169"/>
      <c r="AZ71" s="1161">
        <f t="shared" si="3"/>
        <v>0</v>
      </c>
      <c r="BA71" s="1161">
        <f t="shared" si="3"/>
        <v>0</v>
      </c>
      <c r="BB71" s="1162">
        <f t="shared" si="4"/>
        <v>0</v>
      </c>
    </row>
    <row r="72" spans="1:54" s="1192" customFormat="1" ht="12" customHeight="1" x14ac:dyDescent="0.2">
      <c r="A72" s="1186"/>
      <c r="B72" s="1148" t="s">
        <v>147</v>
      </c>
      <c r="C72" s="898" t="s">
        <v>808</v>
      </c>
      <c r="D72" s="1184" t="s">
        <v>2829</v>
      </c>
      <c r="E72" s="1161"/>
      <c r="F72" s="1161">
        <v>1237</v>
      </c>
      <c r="G72" s="1197"/>
      <c r="H72" s="1161">
        <v>137</v>
      </c>
      <c r="I72" s="1196"/>
      <c r="J72" s="1161">
        <v>346</v>
      </c>
      <c r="K72" s="1185"/>
      <c r="L72" s="1170"/>
      <c r="M72" s="1168"/>
      <c r="N72" s="1169"/>
      <c r="O72" s="1161"/>
      <c r="P72" s="1161"/>
      <c r="Q72" s="1197"/>
      <c r="R72" s="1170"/>
      <c r="S72" s="1161"/>
      <c r="T72" s="1170"/>
      <c r="U72" s="1161"/>
      <c r="V72" s="1170"/>
      <c r="W72" s="1161"/>
      <c r="X72" s="1170"/>
      <c r="Y72" s="1161"/>
      <c r="Z72" s="1170"/>
      <c r="AA72" s="1161"/>
      <c r="AB72" s="1170"/>
      <c r="AC72" s="1161"/>
      <c r="AD72" s="1170"/>
      <c r="AE72" s="1156">
        <f t="shared" si="1"/>
        <v>0</v>
      </c>
      <c r="AF72" s="1156">
        <f t="shared" si="1"/>
        <v>1720</v>
      </c>
      <c r="AG72" s="1157">
        <f t="shared" si="2"/>
        <v>1720</v>
      </c>
      <c r="AH72" s="1161"/>
      <c r="AI72" s="1170"/>
      <c r="AJ72" s="1161"/>
      <c r="AK72" s="1170"/>
      <c r="AL72" s="1161"/>
      <c r="AM72" s="1170"/>
      <c r="AN72" s="1161"/>
      <c r="AO72" s="1170"/>
      <c r="AP72" s="1161"/>
      <c r="AQ72" s="1170"/>
      <c r="AR72" s="1161"/>
      <c r="AS72" s="1170"/>
      <c r="AT72" s="1161"/>
      <c r="AU72" s="1170"/>
      <c r="AV72" s="1161"/>
      <c r="AW72" s="1170"/>
      <c r="AX72" s="1168"/>
      <c r="AY72" s="1169"/>
      <c r="AZ72" s="1161">
        <f t="shared" si="3"/>
        <v>0</v>
      </c>
      <c r="BA72" s="1161">
        <f t="shared" si="3"/>
        <v>0</v>
      </c>
      <c r="BB72" s="1162">
        <f t="shared" si="4"/>
        <v>0</v>
      </c>
    </row>
    <row r="73" spans="1:54" s="1192" customFormat="1" ht="12" customHeight="1" x14ac:dyDescent="0.2">
      <c r="A73" s="1186"/>
      <c r="B73" s="1148" t="s">
        <v>838</v>
      </c>
      <c r="C73" s="1172" t="s">
        <v>924</v>
      </c>
      <c r="D73" s="1184">
        <v>104036</v>
      </c>
      <c r="E73" s="1174"/>
      <c r="F73" s="1165"/>
      <c r="G73" s="1164"/>
      <c r="H73" s="1164"/>
      <c r="I73" s="1189"/>
      <c r="J73" s="1161"/>
      <c r="K73" s="1187"/>
      <c r="L73" s="1159"/>
      <c r="M73" s="1164"/>
      <c r="N73" s="1165"/>
      <c r="O73" s="1158"/>
      <c r="P73" s="1175"/>
      <c r="Q73" s="1193"/>
      <c r="R73" s="1180"/>
      <c r="S73" s="1175"/>
      <c r="T73" s="1180"/>
      <c r="U73" s="1175"/>
      <c r="V73" s="1180"/>
      <c r="W73" s="1175"/>
      <c r="X73" s="1180"/>
      <c r="Y73" s="1175"/>
      <c r="Z73" s="1180"/>
      <c r="AA73" s="1175"/>
      <c r="AB73" s="1180"/>
      <c r="AC73" s="1175"/>
      <c r="AD73" s="1180"/>
      <c r="AE73" s="1156">
        <f t="shared" si="1"/>
        <v>0</v>
      </c>
      <c r="AF73" s="1156">
        <f t="shared" si="1"/>
        <v>0</v>
      </c>
      <c r="AG73" s="1157">
        <f t="shared" si="2"/>
        <v>0</v>
      </c>
      <c r="AH73" s="1161"/>
      <c r="AI73" s="1170"/>
      <c r="AJ73" s="1161"/>
      <c r="AK73" s="1170"/>
      <c r="AL73" s="1161"/>
      <c r="AM73" s="1170"/>
      <c r="AN73" s="1161"/>
      <c r="AO73" s="1170"/>
      <c r="AP73" s="1161"/>
      <c r="AQ73" s="1170"/>
      <c r="AR73" s="1161"/>
      <c r="AS73" s="1170"/>
      <c r="AT73" s="1161"/>
      <c r="AU73" s="1170"/>
      <c r="AV73" s="1161"/>
      <c r="AW73" s="1170"/>
      <c r="AX73" s="1168"/>
      <c r="AY73" s="1169"/>
      <c r="AZ73" s="1161">
        <f t="shared" si="3"/>
        <v>0</v>
      </c>
      <c r="BA73" s="1161">
        <f t="shared" si="3"/>
        <v>0</v>
      </c>
      <c r="BB73" s="1162">
        <f t="shared" si="4"/>
        <v>0</v>
      </c>
    </row>
    <row r="74" spans="1:54" s="1192" customFormat="1" ht="24.75" x14ac:dyDescent="0.2">
      <c r="A74" s="1186"/>
      <c r="B74" s="1148" t="s">
        <v>839</v>
      </c>
      <c r="C74" s="898" t="s">
        <v>3010</v>
      </c>
      <c r="D74" s="1195" t="s">
        <v>2855</v>
      </c>
      <c r="E74" s="1168"/>
      <c r="F74" s="1169"/>
      <c r="G74" s="1168"/>
      <c r="H74" s="1169"/>
      <c r="I74" s="1168"/>
      <c r="J74" s="1161">
        <v>17039</v>
      </c>
      <c r="K74" s="1185"/>
      <c r="L74" s="1170"/>
      <c r="M74" s="1168"/>
      <c r="N74" s="1169"/>
      <c r="O74" s="1161"/>
      <c r="P74" s="1170"/>
      <c r="Q74" s="1161"/>
      <c r="R74" s="1170"/>
      <c r="S74" s="1161"/>
      <c r="T74" s="1170">
        <v>120</v>
      </c>
      <c r="U74" s="1161"/>
      <c r="V74" s="1170"/>
      <c r="W74" s="1161"/>
      <c r="X74" s="1170"/>
      <c r="Y74" s="1161"/>
      <c r="Z74" s="1170"/>
      <c r="AA74" s="1161"/>
      <c r="AB74" s="1170"/>
      <c r="AC74" s="1161"/>
      <c r="AD74" s="1170">
        <v>149724</v>
      </c>
      <c r="AE74" s="1156">
        <f t="shared" si="1"/>
        <v>0</v>
      </c>
      <c r="AF74" s="1156">
        <f>F74+H74+J74+L74+N74+P74+R74+T74+V74+Z74+AD74+AB74+X74</f>
        <v>166883</v>
      </c>
      <c r="AG74" s="1157">
        <f t="shared" si="2"/>
        <v>166883</v>
      </c>
      <c r="AH74" s="1161"/>
      <c r="AI74" s="1170"/>
      <c r="AJ74" s="1161"/>
      <c r="AK74" s="1170"/>
      <c r="AL74" s="1161"/>
      <c r="AM74" s="1170">
        <v>102</v>
      </c>
      <c r="AN74" s="1161"/>
      <c r="AO74" s="1170"/>
      <c r="AP74" s="1161"/>
      <c r="AQ74" s="1170"/>
      <c r="AR74" s="1161"/>
      <c r="AS74" s="1170">
        <v>38004</v>
      </c>
      <c r="AT74" s="1161"/>
      <c r="AU74" s="1170"/>
      <c r="AV74" s="1161"/>
      <c r="AW74" s="1170"/>
      <c r="AX74" s="1168"/>
      <c r="AY74" s="1169"/>
      <c r="AZ74" s="1161">
        <f t="shared" si="3"/>
        <v>0</v>
      </c>
      <c r="BA74" s="1161">
        <f t="shared" si="3"/>
        <v>38106</v>
      </c>
      <c r="BB74" s="1162">
        <f t="shared" si="4"/>
        <v>38106</v>
      </c>
    </row>
    <row r="75" spans="1:54" s="1192" customFormat="1" ht="12" customHeight="1" x14ac:dyDescent="0.2">
      <c r="A75" s="1186"/>
      <c r="B75" s="1148" t="s">
        <v>912</v>
      </c>
      <c r="C75" s="897" t="s">
        <v>3071</v>
      </c>
      <c r="D75" s="1195">
        <v>900060</v>
      </c>
      <c r="E75" s="1168"/>
      <c r="F75" s="1169"/>
      <c r="G75" s="1168"/>
      <c r="H75" s="1169"/>
      <c r="I75" s="1168"/>
      <c r="J75" s="1168"/>
      <c r="K75" s="1185"/>
      <c r="L75" s="1170"/>
      <c r="M75" s="1168"/>
      <c r="N75" s="1169"/>
      <c r="O75" s="1161"/>
      <c r="P75" s="1170"/>
      <c r="Q75" s="1161"/>
      <c r="R75" s="1170"/>
      <c r="S75" s="1161"/>
      <c r="T75" s="1170"/>
      <c r="U75" s="1161"/>
      <c r="V75" s="1170"/>
      <c r="W75" s="1161"/>
      <c r="X75" s="1170"/>
      <c r="Y75" s="1161"/>
      <c r="Z75" s="1170"/>
      <c r="AA75" s="1161"/>
      <c r="AB75" s="1170"/>
      <c r="AC75" s="1161"/>
      <c r="AD75" s="1170"/>
      <c r="AE75" s="1156">
        <f t="shared" si="1"/>
        <v>0</v>
      </c>
      <c r="AF75" s="1156">
        <f t="shared" si="1"/>
        <v>0</v>
      </c>
      <c r="AG75" s="1157">
        <f t="shared" si="2"/>
        <v>0</v>
      </c>
      <c r="AH75" s="1161"/>
      <c r="AI75" s="1170"/>
      <c r="AJ75" s="1161"/>
      <c r="AK75" s="1170"/>
      <c r="AL75" s="1161"/>
      <c r="AM75" s="1170"/>
      <c r="AN75" s="1161"/>
      <c r="AO75" s="1170"/>
      <c r="AP75" s="1161"/>
      <c r="AQ75" s="1170"/>
      <c r="AR75" s="1161"/>
      <c r="AS75" s="1170"/>
      <c r="AT75" s="1161"/>
      <c r="AU75" s="1170"/>
      <c r="AV75" s="1161"/>
      <c r="AW75" s="1170"/>
      <c r="AX75" s="1168"/>
      <c r="AY75" s="1170"/>
      <c r="AZ75" s="1161">
        <f t="shared" si="3"/>
        <v>0</v>
      </c>
      <c r="BA75" s="1161">
        <f t="shared" si="3"/>
        <v>0</v>
      </c>
      <c r="BB75" s="1162">
        <f t="shared" si="4"/>
        <v>0</v>
      </c>
    </row>
    <row r="76" spans="1:54" s="1192" customFormat="1" ht="12" customHeight="1" x14ac:dyDescent="0.2">
      <c r="A76" s="1186"/>
      <c r="B76" s="1148" t="s">
        <v>913</v>
      </c>
      <c r="C76" s="1199" t="s">
        <v>1062</v>
      </c>
      <c r="D76" s="1184" t="s">
        <v>2829</v>
      </c>
      <c r="E76" s="1168"/>
      <c r="F76" s="1169"/>
      <c r="G76" s="1168"/>
      <c r="H76" s="1169"/>
      <c r="I76" s="1168"/>
      <c r="J76" s="1161">
        <v>5179</v>
      </c>
      <c r="K76" s="1185"/>
      <c r="L76" s="1170">
        <v>902</v>
      </c>
      <c r="M76" s="1168"/>
      <c r="N76" s="1170"/>
      <c r="O76" s="1161"/>
      <c r="P76" s="1170"/>
      <c r="Q76" s="1161"/>
      <c r="R76" s="1170"/>
      <c r="S76" s="1161"/>
      <c r="T76" s="1170"/>
      <c r="U76" s="1161"/>
      <c r="V76" s="1170">
        <v>3584</v>
      </c>
      <c r="W76" s="1161"/>
      <c r="X76" s="1170"/>
      <c r="Y76" s="1161"/>
      <c r="Z76" s="1170"/>
      <c r="AA76" s="1161"/>
      <c r="AB76" s="1170"/>
      <c r="AC76" s="1161"/>
      <c r="AD76" s="1170"/>
      <c r="AE76" s="1156">
        <f t="shared" si="1"/>
        <v>0</v>
      </c>
      <c r="AF76" s="1156">
        <f t="shared" si="1"/>
        <v>9665</v>
      </c>
      <c r="AG76" s="1157">
        <f t="shared" si="2"/>
        <v>9665</v>
      </c>
      <c r="AH76" s="1175"/>
      <c r="AI76" s="1170"/>
      <c r="AJ76" s="1161"/>
      <c r="AK76" s="1170"/>
      <c r="AL76" s="1161"/>
      <c r="AM76" s="1170"/>
      <c r="AN76" s="1161"/>
      <c r="AO76" s="1170">
        <v>1931</v>
      </c>
      <c r="AP76" s="1161"/>
      <c r="AQ76" s="1170"/>
      <c r="AR76" s="1161"/>
      <c r="AS76" s="1170"/>
      <c r="AT76" s="1161"/>
      <c r="AU76" s="1170"/>
      <c r="AV76" s="1161"/>
      <c r="AW76" s="1170">
        <v>3585</v>
      </c>
      <c r="AX76" s="1168"/>
      <c r="AY76" s="1170">
        <v>13822</v>
      </c>
      <c r="AZ76" s="1161">
        <f t="shared" si="3"/>
        <v>0</v>
      </c>
      <c r="BA76" s="1161">
        <f t="shared" si="3"/>
        <v>19338</v>
      </c>
      <c r="BB76" s="1162">
        <f t="shared" si="4"/>
        <v>19338</v>
      </c>
    </row>
    <row r="77" spans="1:54" s="1192" customFormat="1" ht="12" customHeight="1" x14ac:dyDescent="0.2">
      <c r="A77" s="1186"/>
      <c r="B77" s="1148" t="s">
        <v>914</v>
      </c>
      <c r="C77" s="1199" t="s">
        <v>1061</v>
      </c>
      <c r="D77" s="1184" t="s">
        <v>2829</v>
      </c>
      <c r="E77" s="1168"/>
      <c r="F77" s="1169"/>
      <c r="G77" s="1168"/>
      <c r="H77" s="1169"/>
      <c r="I77" s="1161">
        <v>2150</v>
      </c>
      <c r="J77" s="1161"/>
      <c r="K77" s="1183">
        <v>12129</v>
      </c>
      <c r="L77" s="1170">
        <v>2151</v>
      </c>
      <c r="M77" s="1161"/>
      <c r="N77" s="1170"/>
      <c r="O77" s="1161"/>
      <c r="P77" s="1170"/>
      <c r="Q77" s="1161"/>
      <c r="R77" s="1170"/>
      <c r="S77" s="1161"/>
      <c r="T77" s="1170"/>
      <c r="U77" s="1161"/>
      <c r="V77" s="1170">
        <v>136</v>
      </c>
      <c r="W77" s="1161"/>
      <c r="X77" s="1170"/>
      <c r="Y77" s="1161"/>
      <c r="Z77" s="1170"/>
      <c r="AA77" s="1161"/>
      <c r="AB77" s="1170"/>
      <c r="AC77" s="1161"/>
      <c r="AD77" s="1170"/>
      <c r="AE77" s="1156">
        <f t="shared" si="1"/>
        <v>14279</v>
      </c>
      <c r="AF77" s="1156">
        <f t="shared" si="1"/>
        <v>2287</v>
      </c>
      <c r="AG77" s="1157">
        <f t="shared" si="2"/>
        <v>16566</v>
      </c>
      <c r="AH77" s="1161"/>
      <c r="AI77" s="1170"/>
      <c r="AJ77" s="1161"/>
      <c r="AK77" s="1170"/>
      <c r="AL77" s="1161"/>
      <c r="AM77" s="1170"/>
      <c r="AN77" s="1161">
        <v>10473</v>
      </c>
      <c r="AO77" s="1170"/>
      <c r="AP77" s="1161"/>
      <c r="AQ77" s="1170"/>
      <c r="AR77" s="1161"/>
      <c r="AS77" s="1170"/>
      <c r="AT77" s="1161"/>
      <c r="AU77" s="1170"/>
      <c r="AV77" s="1161"/>
      <c r="AW77" s="1170"/>
      <c r="AX77" s="1161">
        <v>3806</v>
      </c>
      <c r="AY77" s="1170"/>
      <c r="AZ77" s="1161">
        <f t="shared" si="3"/>
        <v>14279</v>
      </c>
      <c r="BA77" s="1161">
        <f t="shared" si="3"/>
        <v>0</v>
      </c>
      <c r="BB77" s="1162">
        <f t="shared" si="4"/>
        <v>14279</v>
      </c>
    </row>
    <row r="78" spans="1:54" s="1192" customFormat="1" ht="12" customHeight="1" x14ac:dyDescent="0.2">
      <c r="B78" s="1200" t="s">
        <v>937</v>
      </c>
      <c r="C78" s="1199" t="s">
        <v>2867</v>
      </c>
      <c r="D78" s="1184" t="s">
        <v>2829</v>
      </c>
      <c r="E78" s="1168"/>
      <c r="F78" s="1169"/>
      <c r="G78" s="1168"/>
      <c r="H78" s="1169"/>
      <c r="I78" s="1168"/>
      <c r="J78" s="1161"/>
      <c r="K78" s="1185"/>
      <c r="L78" s="1170">
        <v>14076</v>
      </c>
      <c r="M78" s="1168"/>
      <c r="N78" s="1170"/>
      <c r="O78" s="1161"/>
      <c r="P78" s="1170"/>
      <c r="Q78" s="1161"/>
      <c r="R78" s="1170"/>
      <c r="S78" s="1161"/>
      <c r="T78" s="1170"/>
      <c r="U78" s="1161"/>
      <c r="V78" s="1170">
        <v>10741</v>
      </c>
      <c r="W78" s="1161"/>
      <c r="X78" s="1170"/>
      <c r="Y78" s="1161"/>
      <c r="Z78" s="1170"/>
      <c r="AA78" s="1161"/>
      <c r="AB78" s="1170"/>
      <c r="AC78" s="1161"/>
      <c r="AD78" s="1170"/>
      <c r="AE78" s="1156">
        <f t="shared" ref="AE78:AF81" si="5">E78+G78+I78+K78+M78+O78+Q78+S78+U78+Y78+AC78+AA78+W78</f>
        <v>0</v>
      </c>
      <c r="AF78" s="1156">
        <f t="shared" si="5"/>
        <v>24817</v>
      </c>
      <c r="AG78" s="1157">
        <f t="shared" ref="AG78:AG80" si="6">AE78+AF78</f>
        <v>24817</v>
      </c>
      <c r="AH78" s="1161"/>
      <c r="AI78" s="1170"/>
      <c r="AJ78" s="1161"/>
      <c r="AK78" s="1170"/>
      <c r="AL78" s="1161"/>
      <c r="AM78" s="1170"/>
      <c r="AN78" s="1161"/>
      <c r="AO78" s="1170">
        <v>10908</v>
      </c>
      <c r="AP78" s="1161"/>
      <c r="AQ78" s="1170"/>
      <c r="AR78" s="1161"/>
      <c r="AS78" s="1170"/>
      <c r="AT78" s="1161"/>
      <c r="AU78" s="1170"/>
      <c r="AV78" s="1161"/>
      <c r="AW78" s="1170">
        <v>10741</v>
      </c>
      <c r="AX78" s="1168"/>
      <c r="AY78" s="1170">
        <v>4745</v>
      </c>
      <c r="AZ78" s="1161">
        <f t="shared" ref="AZ78:BA80" si="7">AH78+AJ78+AL78+AN78+AP78+AR78+AV78+AX78+AT78</f>
        <v>0</v>
      </c>
      <c r="BA78" s="1161">
        <f t="shared" si="7"/>
        <v>26394</v>
      </c>
      <c r="BB78" s="1162">
        <f t="shared" si="4"/>
        <v>26394</v>
      </c>
    </row>
    <row r="79" spans="1:54" s="1192" customFormat="1" ht="16.5" customHeight="1" x14ac:dyDescent="0.2">
      <c r="B79" s="1200" t="s">
        <v>938</v>
      </c>
      <c r="C79" s="898" t="s">
        <v>2868</v>
      </c>
      <c r="D79" s="1184" t="s">
        <v>2827</v>
      </c>
      <c r="E79" s="1168"/>
      <c r="F79" s="1169"/>
      <c r="G79" s="1168"/>
      <c r="H79" s="1169"/>
      <c r="I79" s="1161"/>
      <c r="J79" s="1161">
        <v>11336</v>
      </c>
      <c r="K79" s="1185"/>
      <c r="L79" s="1170"/>
      <c r="M79" s="1168"/>
      <c r="N79" s="1169"/>
      <c r="O79" s="1161"/>
      <c r="P79" s="1170"/>
      <c r="Q79" s="1161"/>
      <c r="R79" s="1170"/>
      <c r="S79" s="1161"/>
      <c r="T79" s="1170"/>
      <c r="U79" s="1161"/>
      <c r="V79" s="1170"/>
      <c r="W79" s="1161"/>
      <c r="X79" s="1170"/>
      <c r="Y79" s="1161"/>
      <c r="Z79" s="1170"/>
      <c r="AA79" s="1161"/>
      <c r="AB79" s="1170"/>
      <c r="AC79" s="1161"/>
      <c r="AD79" s="1170"/>
      <c r="AE79" s="1156">
        <f t="shared" si="5"/>
        <v>0</v>
      </c>
      <c r="AF79" s="1156">
        <f t="shared" si="5"/>
        <v>11336</v>
      </c>
      <c r="AG79" s="1157">
        <f t="shared" si="6"/>
        <v>11336</v>
      </c>
      <c r="AH79" s="1161"/>
      <c r="AI79" s="1170"/>
      <c r="AJ79" s="1161"/>
      <c r="AK79" s="1170"/>
      <c r="AL79" s="1161"/>
      <c r="AM79" s="1170"/>
      <c r="AN79" s="1161"/>
      <c r="AO79" s="1170"/>
      <c r="AP79" s="1161"/>
      <c r="AQ79" s="1170"/>
      <c r="AR79" s="1161"/>
      <c r="AS79" s="1170"/>
      <c r="AT79" s="1161"/>
      <c r="AU79" s="1170"/>
      <c r="AV79" s="1161"/>
      <c r="AW79" s="1170"/>
      <c r="AX79" s="1168"/>
      <c r="AY79" s="1169"/>
      <c r="AZ79" s="1161">
        <f t="shared" si="7"/>
        <v>0</v>
      </c>
      <c r="BA79" s="1161">
        <f t="shared" si="7"/>
        <v>0</v>
      </c>
      <c r="BB79" s="1162">
        <f t="shared" si="4"/>
        <v>0</v>
      </c>
    </row>
    <row r="80" spans="1:54" s="1192" customFormat="1" ht="31.5" customHeight="1" x14ac:dyDescent="0.2">
      <c r="B80" s="1200" t="s">
        <v>1040</v>
      </c>
      <c r="C80" s="898" t="s">
        <v>2869</v>
      </c>
      <c r="D80" s="1184" t="s">
        <v>2870</v>
      </c>
      <c r="E80" s="1168"/>
      <c r="F80" s="1170">
        <v>4061</v>
      </c>
      <c r="G80" s="1161"/>
      <c r="H80" s="1170">
        <v>474</v>
      </c>
      <c r="I80" s="1168"/>
      <c r="J80" s="1161">
        <v>120581</v>
      </c>
      <c r="K80" s="1185"/>
      <c r="L80" s="1169"/>
      <c r="M80" s="1168"/>
      <c r="N80" s="1169"/>
      <c r="O80" s="1161"/>
      <c r="P80" s="1170"/>
      <c r="Q80" s="1161"/>
      <c r="R80" s="1170"/>
      <c r="S80" s="1161"/>
      <c r="T80" s="1170">
        <v>14057</v>
      </c>
      <c r="U80" s="1161"/>
      <c r="V80" s="1170"/>
      <c r="W80" s="1161"/>
      <c r="X80" s="1170"/>
      <c r="Y80" s="1161"/>
      <c r="Z80" s="1170"/>
      <c r="AA80" s="1161"/>
      <c r="AB80" s="1170"/>
      <c r="AC80" s="1161"/>
      <c r="AD80" s="1170"/>
      <c r="AE80" s="1156">
        <f t="shared" si="5"/>
        <v>0</v>
      </c>
      <c r="AF80" s="1156">
        <f t="shared" si="5"/>
        <v>139173</v>
      </c>
      <c r="AG80" s="1157">
        <f t="shared" si="6"/>
        <v>139173</v>
      </c>
      <c r="AH80" s="1161">
        <v>675460</v>
      </c>
      <c r="AI80" s="1170"/>
      <c r="AJ80" s="1161"/>
      <c r="AK80" s="1170">
        <f>'közhatalmi bevételek'!H31-AJ80</f>
        <v>1154863</v>
      </c>
      <c r="AL80" s="1161"/>
      <c r="AM80" s="1170">
        <v>65647</v>
      </c>
      <c r="AN80" s="1161"/>
      <c r="AO80" s="1170"/>
      <c r="AP80" s="1161"/>
      <c r="AQ80" s="1170"/>
      <c r="AR80" s="1161"/>
      <c r="AS80" s="1170"/>
      <c r="AT80" s="1161"/>
      <c r="AU80" s="1170"/>
      <c r="AV80" s="1161"/>
      <c r="AW80" s="1170"/>
      <c r="AX80" s="1161"/>
      <c r="AY80" s="1170">
        <v>687905</v>
      </c>
      <c r="AZ80" s="1161">
        <f t="shared" si="7"/>
        <v>675460</v>
      </c>
      <c r="BA80" s="1161">
        <f t="shared" si="7"/>
        <v>1908415</v>
      </c>
      <c r="BB80" s="1162">
        <f>AZ80+BA80</f>
        <v>2583875</v>
      </c>
    </row>
    <row r="81" spans="2:54" s="1192" customFormat="1" ht="17.25" thickBot="1" x14ac:dyDescent="0.25">
      <c r="B81" s="1201" t="s">
        <v>1058</v>
      </c>
      <c r="C81" s="898" t="s">
        <v>3011</v>
      </c>
      <c r="D81" s="1184" t="s">
        <v>2829</v>
      </c>
      <c r="E81" s="1168"/>
      <c r="F81" s="1170"/>
      <c r="G81" s="1161"/>
      <c r="H81" s="1170"/>
      <c r="I81" s="1168"/>
      <c r="J81" s="1161">
        <v>3000</v>
      </c>
      <c r="K81" s="1185"/>
      <c r="L81" s="1169"/>
      <c r="M81" s="1168"/>
      <c r="N81" s="1169"/>
      <c r="O81" s="1161"/>
      <c r="P81" s="1170"/>
      <c r="Q81" s="1161"/>
      <c r="R81" s="1170"/>
      <c r="S81" s="1161"/>
      <c r="T81" s="1170"/>
      <c r="U81" s="1161"/>
      <c r="V81" s="1170"/>
      <c r="W81" s="1161"/>
      <c r="X81" s="1170"/>
      <c r="Y81" s="1161"/>
      <c r="Z81" s="1170"/>
      <c r="AA81" s="1161"/>
      <c r="AB81" s="1202"/>
      <c r="AC81" s="1161"/>
      <c r="AD81" s="1170"/>
      <c r="AE81" s="1156">
        <f t="shared" si="5"/>
        <v>0</v>
      </c>
      <c r="AF81" s="1156">
        <f>F81+H81+J81+L81+N81+P81+R81+T81+V81+Z81+AD81+AB81+X81</f>
        <v>3000</v>
      </c>
      <c r="AG81" s="1157">
        <f>AE81+AF81</f>
        <v>3000</v>
      </c>
      <c r="AH81" s="1161"/>
      <c r="AI81" s="1170"/>
      <c r="AJ81" s="1161"/>
      <c r="AK81" s="1170"/>
      <c r="AL81" s="1161"/>
      <c r="AM81" s="1170"/>
      <c r="AN81" s="1161"/>
      <c r="AO81" s="1170"/>
      <c r="AP81" s="1161"/>
      <c r="AQ81" s="1170"/>
      <c r="AR81" s="1161"/>
      <c r="AS81" s="1170"/>
      <c r="AT81" s="1161"/>
      <c r="AU81" s="1170"/>
      <c r="AV81" s="1161"/>
      <c r="AW81" s="1170"/>
      <c r="AX81" s="1161"/>
      <c r="AY81" s="1170"/>
      <c r="AZ81" s="1161"/>
      <c r="BA81" s="1161"/>
      <c r="BB81" s="1162">
        <f>AZ81+BA81</f>
        <v>0</v>
      </c>
    </row>
    <row r="82" spans="2:54" ht="15.6" customHeight="1" thickBot="1" x14ac:dyDescent="0.25">
      <c r="B82" s="1309"/>
      <c r="C82" s="1203" t="s">
        <v>2871</v>
      </c>
      <c r="D82" s="1204"/>
      <c r="E82" s="1205">
        <f t="shared" ref="E82:AD82" si="8">SUM(E10:E80)</f>
        <v>0</v>
      </c>
      <c r="F82" s="1205">
        <f t="shared" si="8"/>
        <v>44956</v>
      </c>
      <c r="G82" s="1205">
        <f t="shared" si="8"/>
        <v>0</v>
      </c>
      <c r="H82" s="1205">
        <f t="shared" si="8"/>
        <v>6629</v>
      </c>
      <c r="I82" s="1205">
        <f t="shared" si="8"/>
        <v>119210</v>
      </c>
      <c r="J82" s="1205">
        <f>SUM(J10:J81)</f>
        <v>545536</v>
      </c>
      <c r="K82" s="1205">
        <f t="shared" si="8"/>
        <v>12129</v>
      </c>
      <c r="L82" s="1205">
        <f>SUM(L10:L80)</f>
        <v>37235</v>
      </c>
      <c r="M82" s="1205">
        <f t="shared" si="8"/>
        <v>0</v>
      </c>
      <c r="N82" s="1205">
        <f t="shared" si="8"/>
        <v>118894</v>
      </c>
      <c r="O82" s="1205">
        <f t="shared" si="8"/>
        <v>0</v>
      </c>
      <c r="P82" s="1205">
        <f t="shared" si="8"/>
        <v>117247</v>
      </c>
      <c r="Q82" s="1205">
        <f t="shared" si="8"/>
        <v>0</v>
      </c>
      <c r="R82" s="1205">
        <f t="shared" si="8"/>
        <v>5428</v>
      </c>
      <c r="S82" s="1205">
        <f t="shared" si="8"/>
        <v>522705</v>
      </c>
      <c r="T82" s="1205">
        <f>SUM(T10:T81)</f>
        <v>325661</v>
      </c>
      <c r="U82" s="1205">
        <f t="shared" si="8"/>
        <v>0</v>
      </c>
      <c r="V82" s="1205">
        <f>SUM(V10:V80)</f>
        <v>14462</v>
      </c>
      <c r="W82" s="1205">
        <f t="shared" si="8"/>
        <v>0</v>
      </c>
      <c r="X82" s="1205">
        <f t="shared" si="8"/>
        <v>1000</v>
      </c>
      <c r="Y82" s="1206">
        <f t="shared" si="8"/>
        <v>0</v>
      </c>
      <c r="Z82" s="1205">
        <f t="shared" si="8"/>
        <v>2927</v>
      </c>
      <c r="AA82" s="1205">
        <f t="shared" si="8"/>
        <v>0</v>
      </c>
      <c r="AB82" s="1205">
        <f t="shared" si="8"/>
        <v>0</v>
      </c>
      <c r="AC82" s="1205">
        <f t="shared" si="8"/>
        <v>481600</v>
      </c>
      <c r="AD82" s="1205">
        <f t="shared" si="8"/>
        <v>842468</v>
      </c>
      <c r="AE82" s="1205">
        <f>SUM(AE10:AE81)</f>
        <v>1135644</v>
      </c>
      <c r="AF82" s="1205">
        <f>SUM(AF10:AF81)</f>
        <v>2062443</v>
      </c>
      <c r="AG82" s="1207">
        <f>AE82+AF82</f>
        <v>3198087</v>
      </c>
      <c r="AH82" s="1208">
        <f>SUM(AH10:AH81)</f>
        <v>680865</v>
      </c>
      <c r="AI82" s="1209">
        <f>SUM(AI10:AI81)</f>
        <v>11430</v>
      </c>
      <c r="AJ82" s="1209">
        <f t="shared" ref="AJ82:AY82" si="9">SUM(AJ10:AJ81)</f>
        <v>0</v>
      </c>
      <c r="AK82" s="1209">
        <f t="shared" si="9"/>
        <v>1154863</v>
      </c>
      <c r="AL82" s="1209">
        <f t="shared" si="9"/>
        <v>124403</v>
      </c>
      <c r="AM82" s="1209">
        <f t="shared" si="9"/>
        <v>96722</v>
      </c>
      <c r="AN82" s="1209">
        <f t="shared" si="9"/>
        <v>10473</v>
      </c>
      <c r="AO82" s="1209">
        <f t="shared" si="9"/>
        <v>12839</v>
      </c>
      <c r="AP82" s="1209">
        <f t="shared" si="9"/>
        <v>91003</v>
      </c>
      <c r="AQ82" s="1209">
        <f t="shared" si="9"/>
        <v>19159</v>
      </c>
      <c r="AR82" s="1209">
        <f t="shared" si="9"/>
        <v>0</v>
      </c>
      <c r="AS82" s="1209">
        <f t="shared" si="9"/>
        <v>39073</v>
      </c>
      <c r="AT82" s="1209">
        <f t="shared" si="9"/>
        <v>0</v>
      </c>
      <c r="AU82" s="1209">
        <f t="shared" si="9"/>
        <v>2328</v>
      </c>
      <c r="AV82" s="1209">
        <f t="shared" si="9"/>
        <v>0</v>
      </c>
      <c r="AW82" s="1209">
        <f t="shared" si="9"/>
        <v>15426</v>
      </c>
      <c r="AX82" s="1209">
        <f t="shared" si="9"/>
        <v>1072774</v>
      </c>
      <c r="AY82" s="1209">
        <f t="shared" si="9"/>
        <v>1789433</v>
      </c>
      <c r="AZ82" s="1210">
        <f>AH82+AJ82+AL82+AN82+AP82+AR82+AV82+AX82+AT82</f>
        <v>1979518</v>
      </c>
      <c r="BA82" s="1211">
        <f>AI82+AK82+AM82+AO82+AQ82+AS82+AW82+AY82+AU82</f>
        <v>3141273</v>
      </c>
      <c r="BB82" s="1212">
        <f>SUM(BB10:BB81)</f>
        <v>5120791</v>
      </c>
    </row>
  </sheetData>
  <sheetProtection selectLockedCells="1" selectUnlockedCells="1"/>
  <mergeCells count="68">
    <mergeCell ref="AX7:AY7"/>
    <mergeCell ref="AZ7:BA8"/>
    <mergeCell ref="BB7:BB9"/>
    <mergeCell ref="AH8:AI8"/>
    <mergeCell ref="AJ8:AK8"/>
    <mergeCell ref="AL8:AM8"/>
    <mergeCell ref="AN8:AO8"/>
    <mergeCell ref="AP8:AQ8"/>
    <mergeCell ref="AR8:AS8"/>
    <mergeCell ref="AT8:AU8"/>
    <mergeCell ref="AV8:AW8"/>
    <mergeCell ref="AX8:AY8"/>
    <mergeCell ref="AN7:AO7"/>
    <mergeCell ref="AP7:AQ7"/>
    <mergeCell ref="AR7:AS7"/>
    <mergeCell ref="AT7:AU7"/>
    <mergeCell ref="AV7:AW7"/>
    <mergeCell ref="AE7:AF8"/>
    <mergeCell ref="AG7:AG9"/>
    <mergeCell ref="AH7:AI7"/>
    <mergeCell ref="AJ7:AK7"/>
    <mergeCell ref="AL7:AM7"/>
    <mergeCell ref="U7:V8"/>
    <mergeCell ref="W7:X8"/>
    <mergeCell ref="Y7:Z8"/>
    <mergeCell ref="AA7:AB8"/>
    <mergeCell ref="AC7:AD8"/>
    <mergeCell ref="K7:L8"/>
    <mergeCell ref="M7:N8"/>
    <mergeCell ref="O7:P8"/>
    <mergeCell ref="Q7:R8"/>
    <mergeCell ref="S7:T8"/>
    <mergeCell ref="C7:C9"/>
    <mergeCell ref="D7:D9"/>
    <mergeCell ref="E7:F8"/>
    <mergeCell ref="G7:H8"/>
    <mergeCell ref="I7:J8"/>
    <mergeCell ref="AV5:AW5"/>
    <mergeCell ref="AX5:AY5"/>
    <mergeCell ref="AZ5:BA5"/>
    <mergeCell ref="E6:AG6"/>
    <mergeCell ref="AH6:BB6"/>
    <mergeCell ref="AJ5:AK5"/>
    <mergeCell ref="AL5:AM5"/>
    <mergeCell ref="AN5:AO5"/>
    <mergeCell ref="AP5:AQ5"/>
    <mergeCell ref="AR5:AS5"/>
    <mergeCell ref="Y5:Z5"/>
    <mergeCell ref="AA5:AB5"/>
    <mergeCell ref="AC5:AD5"/>
    <mergeCell ref="AE5:AF5"/>
    <mergeCell ref="AH5:AI5"/>
    <mergeCell ref="B1:BB1"/>
    <mergeCell ref="B2:BB2"/>
    <mergeCell ref="B3:BB3"/>
    <mergeCell ref="B4:BB4"/>
    <mergeCell ref="B5:B9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AT5:AU5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48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6" tint="-0.249977111117893"/>
    <pageSetUpPr fitToPage="1"/>
  </sheetPr>
  <dimension ref="A1:E281"/>
  <sheetViews>
    <sheetView topLeftCell="A49" zoomScale="130" zoomScaleNormal="130" workbookViewId="0">
      <selection activeCell="E61" sqref="E61"/>
    </sheetView>
  </sheetViews>
  <sheetFormatPr defaultRowHeight="12.75" x14ac:dyDescent="0.2"/>
  <cols>
    <col min="1" max="1" width="9.140625" style="1214"/>
    <col min="2" max="2" width="50.28515625" style="1213" customWidth="1"/>
    <col min="3" max="5" width="16.42578125" style="1213" customWidth="1"/>
    <col min="6" max="16384" width="9.140625" style="1213"/>
  </cols>
  <sheetData>
    <row r="1" spans="1:5" x14ac:dyDescent="0.2">
      <c r="A1" s="2127" t="s">
        <v>3031</v>
      </c>
      <c r="B1" s="2127"/>
      <c r="C1" s="2127"/>
      <c r="D1" s="2127"/>
      <c r="E1" s="2127"/>
    </row>
    <row r="2" spans="1:5" x14ac:dyDescent="0.2">
      <c r="A2" s="2128" t="s">
        <v>74</v>
      </c>
      <c r="B2" s="2128"/>
      <c r="C2" s="2128"/>
      <c r="D2" s="2128"/>
      <c r="E2" s="2128"/>
    </row>
    <row r="3" spans="1:5" x14ac:dyDescent="0.2">
      <c r="A3" s="2128" t="s">
        <v>2872</v>
      </c>
      <c r="B3" s="2128"/>
      <c r="C3" s="2128"/>
      <c r="D3" s="2128"/>
      <c r="E3" s="2128"/>
    </row>
    <row r="4" spans="1:5" x14ac:dyDescent="0.2">
      <c r="A4" s="2128" t="s">
        <v>2873</v>
      </c>
      <c r="B4" s="2128"/>
      <c r="C4" s="2128"/>
      <c r="D4" s="2128"/>
      <c r="E4" s="2128"/>
    </row>
    <row r="5" spans="1:5" x14ac:dyDescent="0.2">
      <c r="A5" s="1562"/>
      <c r="B5" s="1562"/>
      <c r="C5" s="1562"/>
      <c r="D5" s="1562"/>
      <c r="E5" s="1562"/>
    </row>
    <row r="6" spans="1:5" s="1215" customFormat="1" ht="25.5" x14ac:dyDescent="0.2">
      <c r="A6" s="1784" t="s">
        <v>2874</v>
      </c>
      <c r="B6" s="1785" t="s">
        <v>2875</v>
      </c>
      <c r="C6" s="1786" t="s">
        <v>2876</v>
      </c>
      <c r="D6" s="1786" t="s">
        <v>2877</v>
      </c>
      <c r="E6" s="1787" t="s">
        <v>2878</v>
      </c>
    </row>
    <row r="7" spans="1:5" x14ac:dyDescent="0.2">
      <c r="A7" s="1788" t="s">
        <v>455</v>
      </c>
      <c r="B7" s="1789" t="s">
        <v>2879</v>
      </c>
      <c r="C7" s="1790">
        <v>3120</v>
      </c>
      <c r="D7" s="1790">
        <v>352</v>
      </c>
      <c r="E7" s="1791">
        <f>C7+D7</f>
        <v>3472</v>
      </c>
    </row>
    <row r="8" spans="1:5" x14ac:dyDescent="0.2">
      <c r="A8" s="1788" t="s">
        <v>463</v>
      </c>
      <c r="B8" s="1789" t="s">
        <v>2880</v>
      </c>
      <c r="C8" s="1790">
        <v>824</v>
      </c>
      <c r="D8" s="1790">
        <v>107</v>
      </c>
      <c r="E8" s="1791">
        <f t="shared" ref="E8:E10" si="0">C8+D8</f>
        <v>931</v>
      </c>
    </row>
    <row r="9" spans="1:5" ht="13.5" thickBot="1" x14ac:dyDescent="0.25">
      <c r="A9" s="1788" t="s">
        <v>464</v>
      </c>
      <c r="B9" s="1789" t="s">
        <v>2881</v>
      </c>
      <c r="C9" s="1790">
        <v>117</v>
      </c>
      <c r="D9" s="1790">
        <v>15</v>
      </c>
      <c r="E9" s="1791">
        <f t="shared" si="0"/>
        <v>132</v>
      </c>
    </row>
    <row r="10" spans="1:5" ht="13.5" thickBot="1" x14ac:dyDescent="0.25">
      <c r="A10" s="1792"/>
      <c r="B10" s="1793" t="s">
        <v>560</v>
      </c>
      <c r="C10" s="1794">
        <f>SUM(C7:C9)</f>
        <v>4061</v>
      </c>
      <c r="D10" s="1794">
        <f>SUM(D7:D9)</f>
        <v>474</v>
      </c>
      <c r="E10" s="1795">
        <f t="shared" si="0"/>
        <v>4535</v>
      </c>
    </row>
    <row r="11" spans="1:5" x14ac:dyDescent="0.2">
      <c r="A11" s="1796"/>
      <c r="B11" s="1797"/>
      <c r="C11" s="521"/>
      <c r="D11" s="521"/>
      <c r="E11" s="521"/>
    </row>
    <row r="12" spans="1:5" x14ac:dyDescent="0.2">
      <c r="A12" s="1798" t="s">
        <v>2882</v>
      </c>
      <c r="B12" s="1799" t="s">
        <v>439</v>
      </c>
      <c r="C12" s="1800"/>
      <c r="D12" s="1800"/>
      <c r="E12" s="1801" t="s">
        <v>2883</v>
      </c>
    </row>
    <row r="13" spans="1:5" x14ac:dyDescent="0.2">
      <c r="A13" s="1802" t="s">
        <v>2884</v>
      </c>
      <c r="B13" s="1803" t="s">
        <v>2885</v>
      </c>
      <c r="C13" s="1790"/>
      <c r="D13" s="1790"/>
      <c r="E13" s="1791"/>
    </row>
    <row r="14" spans="1:5" ht="13.5" customHeight="1" x14ac:dyDescent="0.2">
      <c r="A14" s="1788" t="s">
        <v>455</v>
      </c>
      <c r="B14" s="1804" t="s">
        <v>308</v>
      </c>
      <c r="C14" s="1790"/>
      <c r="D14" s="1790"/>
      <c r="E14" s="1791">
        <v>282</v>
      </c>
    </row>
    <row r="15" spans="1:5" ht="13.5" customHeight="1" x14ac:dyDescent="0.2">
      <c r="A15" s="1788" t="s">
        <v>463</v>
      </c>
      <c r="B15" s="1805" t="s">
        <v>313</v>
      </c>
      <c r="C15" s="1790"/>
      <c r="D15" s="1790"/>
      <c r="E15" s="1791">
        <v>117</v>
      </c>
    </row>
    <row r="16" spans="1:5" ht="13.5" customHeight="1" x14ac:dyDescent="0.2">
      <c r="A16" s="1788" t="s">
        <v>464</v>
      </c>
      <c r="B16" s="1805" t="s">
        <v>325</v>
      </c>
      <c r="C16" s="1790"/>
      <c r="D16" s="1790"/>
      <c r="E16" s="1791">
        <v>10</v>
      </c>
    </row>
    <row r="17" spans="1:5" ht="13.5" customHeight="1" x14ac:dyDescent="0.2">
      <c r="A17" s="1788" t="s">
        <v>465</v>
      </c>
      <c r="B17" s="1806" t="s">
        <v>680</v>
      </c>
      <c r="C17" s="1790"/>
      <c r="D17" s="1790"/>
      <c r="E17" s="1807">
        <v>10</v>
      </c>
    </row>
    <row r="18" spans="1:5" ht="13.5" customHeight="1" x14ac:dyDescent="0.2">
      <c r="A18" s="1788" t="s">
        <v>466</v>
      </c>
      <c r="B18" s="1805" t="s">
        <v>681</v>
      </c>
      <c r="C18" s="1790"/>
      <c r="D18" s="1790"/>
      <c r="E18" s="1808">
        <v>3050</v>
      </c>
    </row>
    <row r="19" spans="1:5" ht="13.5" customHeight="1" x14ac:dyDescent="0.2">
      <c r="A19" s="1788" t="s">
        <v>467</v>
      </c>
      <c r="B19" s="1809" t="s">
        <v>361</v>
      </c>
      <c r="C19" s="1790"/>
      <c r="D19" s="1790"/>
      <c r="E19" s="1791">
        <v>40</v>
      </c>
    </row>
    <row r="20" spans="1:5" ht="13.5" customHeight="1" x14ac:dyDescent="0.2">
      <c r="A20" s="1788" t="s">
        <v>468</v>
      </c>
      <c r="B20" s="1810" t="s">
        <v>683</v>
      </c>
      <c r="C20" s="1790"/>
      <c r="D20" s="1790"/>
      <c r="E20" s="1791">
        <v>15</v>
      </c>
    </row>
    <row r="21" spans="1:5" ht="13.5" customHeight="1" x14ac:dyDescent="0.2">
      <c r="A21" s="1788" t="s">
        <v>469</v>
      </c>
      <c r="B21" s="1810" t="s">
        <v>685</v>
      </c>
      <c r="C21" s="1790"/>
      <c r="D21" s="1790"/>
      <c r="E21" s="1791">
        <v>30</v>
      </c>
    </row>
    <row r="22" spans="1:5" ht="13.5" customHeight="1" x14ac:dyDescent="0.2">
      <c r="A22" s="1788" t="s">
        <v>470</v>
      </c>
      <c r="B22" s="1811" t="s">
        <v>2471</v>
      </c>
      <c r="C22" s="1790"/>
      <c r="D22" s="1790"/>
      <c r="E22" s="1812">
        <v>1130</v>
      </c>
    </row>
    <row r="23" spans="1:5" ht="13.5" customHeight="1" x14ac:dyDescent="0.2">
      <c r="A23" s="1788" t="s">
        <v>500</v>
      </c>
      <c r="B23" s="1811" t="s">
        <v>2389</v>
      </c>
      <c r="C23" s="1790"/>
      <c r="D23" s="1790"/>
      <c r="E23" s="1813">
        <v>100</v>
      </c>
    </row>
    <row r="24" spans="1:5" ht="13.5" customHeight="1" x14ac:dyDescent="0.2">
      <c r="A24" s="1788" t="s">
        <v>501</v>
      </c>
      <c r="B24" s="1811" t="s">
        <v>2886</v>
      </c>
      <c r="C24" s="1790"/>
      <c r="D24" s="1790"/>
      <c r="E24" s="1813">
        <v>87</v>
      </c>
    </row>
    <row r="25" spans="1:5" ht="13.5" customHeight="1" x14ac:dyDescent="0.2">
      <c r="A25" s="1788" t="s">
        <v>502</v>
      </c>
      <c r="B25" s="1811" t="s">
        <v>1005</v>
      </c>
      <c r="C25" s="1790"/>
      <c r="D25" s="1790"/>
      <c r="E25" s="1813">
        <v>113</v>
      </c>
    </row>
    <row r="26" spans="1:5" ht="13.5" customHeight="1" x14ac:dyDescent="0.2">
      <c r="A26" s="1788" t="s">
        <v>503</v>
      </c>
      <c r="B26" s="1811" t="s">
        <v>836</v>
      </c>
      <c r="C26" s="1790"/>
      <c r="D26" s="1790"/>
      <c r="E26" s="1813">
        <v>8870</v>
      </c>
    </row>
    <row r="27" spans="1:5" ht="13.5" customHeight="1" x14ac:dyDescent="0.2">
      <c r="A27" s="1788" t="s">
        <v>504</v>
      </c>
      <c r="B27" s="1811" t="s">
        <v>1006</v>
      </c>
      <c r="C27" s="1790"/>
      <c r="D27" s="1790"/>
      <c r="E27" s="1813">
        <v>5640</v>
      </c>
    </row>
    <row r="28" spans="1:5" ht="13.5" customHeight="1" x14ac:dyDescent="0.2">
      <c r="A28" s="1788" t="s">
        <v>505</v>
      </c>
      <c r="B28" s="1811" t="s">
        <v>1008</v>
      </c>
      <c r="C28" s="1790"/>
      <c r="D28" s="1790"/>
      <c r="E28" s="1813">
        <v>217</v>
      </c>
    </row>
    <row r="29" spans="1:5" ht="13.5" customHeight="1" x14ac:dyDescent="0.2">
      <c r="A29" s="1788" t="s">
        <v>506</v>
      </c>
      <c r="B29" s="1814" t="s">
        <v>1010</v>
      </c>
      <c r="C29" s="1790"/>
      <c r="D29" s="1790"/>
      <c r="E29" s="1813">
        <v>1524</v>
      </c>
    </row>
    <row r="30" spans="1:5" ht="13.5" customHeight="1" x14ac:dyDescent="0.2">
      <c r="A30" s="1788" t="s">
        <v>507</v>
      </c>
      <c r="B30" s="1215" t="s">
        <v>1015</v>
      </c>
      <c r="C30" s="1790"/>
      <c r="D30" s="1790"/>
      <c r="E30" s="1813">
        <v>610</v>
      </c>
    </row>
    <row r="31" spans="1:5" ht="13.5" customHeight="1" x14ac:dyDescent="0.2">
      <c r="A31" s="1788" t="s">
        <v>509</v>
      </c>
      <c r="B31" s="1789" t="s">
        <v>1017</v>
      </c>
      <c r="C31" s="1790"/>
      <c r="D31" s="1790"/>
      <c r="E31" s="1791">
        <v>1067</v>
      </c>
    </row>
    <row r="32" spans="1:5" ht="13.5" customHeight="1" x14ac:dyDescent="0.2">
      <c r="A32" s="1788" t="s">
        <v>510</v>
      </c>
      <c r="B32" s="1789" t="s">
        <v>1018</v>
      </c>
      <c r="C32" s="1790"/>
      <c r="D32" s="1790"/>
      <c r="E32" s="1791">
        <v>3048</v>
      </c>
    </row>
    <row r="33" spans="1:5" ht="13.5" customHeight="1" x14ac:dyDescent="0.2">
      <c r="A33" s="1788" t="s">
        <v>511</v>
      </c>
      <c r="B33" s="1814" t="s">
        <v>1019</v>
      </c>
      <c r="C33" s="1790"/>
      <c r="D33" s="1790"/>
      <c r="E33" s="1815">
        <v>873</v>
      </c>
    </row>
    <row r="34" spans="1:5" ht="13.5" customHeight="1" x14ac:dyDescent="0.2">
      <c r="A34" s="1788" t="s">
        <v>512</v>
      </c>
      <c r="B34" s="1789" t="s">
        <v>1020</v>
      </c>
      <c r="C34" s="1790"/>
      <c r="D34" s="1790"/>
      <c r="E34" s="1813">
        <v>873</v>
      </c>
    </row>
    <row r="35" spans="1:5" ht="13.5" customHeight="1" x14ac:dyDescent="0.2">
      <c r="A35" s="1788" t="s">
        <v>513</v>
      </c>
      <c r="B35" s="1816" t="s">
        <v>1021</v>
      </c>
      <c r="C35" s="1790"/>
      <c r="D35" s="1790"/>
      <c r="E35" s="1817">
        <v>873</v>
      </c>
    </row>
    <row r="36" spans="1:5" ht="13.5" customHeight="1" x14ac:dyDescent="0.2">
      <c r="A36" s="1788" t="s">
        <v>514</v>
      </c>
      <c r="B36" s="1811" t="s">
        <v>1023</v>
      </c>
      <c r="C36" s="1790"/>
      <c r="D36" s="1790"/>
      <c r="E36" s="1813">
        <v>2400</v>
      </c>
    </row>
    <row r="37" spans="1:5" ht="13.5" customHeight="1" x14ac:dyDescent="0.2">
      <c r="A37" s="1788" t="s">
        <v>515</v>
      </c>
      <c r="B37" s="1818" t="s">
        <v>2393</v>
      </c>
      <c r="C37" s="1790"/>
      <c r="D37" s="1790"/>
      <c r="E37" s="1791">
        <v>26</v>
      </c>
    </row>
    <row r="38" spans="1:5" ht="13.5" customHeight="1" x14ac:dyDescent="0.2">
      <c r="A38" s="1788" t="s">
        <v>516</v>
      </c>
      <c r="B38" s="1789" t="s">
        <v>2477</v>
      </c>
      <c r="C38" s="1790"/>
      <c r="D38" s="1790"/>
      <c r="E38" s="1791">
        <v>1913</v>
      </c>
    </row>
    <row r="39" spans="1:5" ht="13.5" customHeight="1" x14ac:dyDescent="0.2">
      <c r="A39" s="1788" t="s">
        <v>532</v>
      </c>
      <c r="B39" s="1789" t="s">
        <v>2395</v>
      </c>
      <c r="C39" s="1790"/>
      <c r="D39" s="1790"/>
      <c r="E39" s="1791">
        <v>564</v>
      </c>
    </row>
    <row r="40" spans="1:5" ht="13.5" customHeight="1" x14ac:dyDescent="0.2">
      <c r="A40" s="1788" t="s">
        <v>533</v>
      </c>
      <c r="B40" s="1213" t="s">
        <v>2396</v>
      </c>
      <c r="C40" s="1790"/>
      <c r="D40" s="1790"/>
      <c r="E40" s="1813">
        <v>839</v>
      </c>
    </row>
    <row r="41" spans="1:5" ht="13.5" customHeight="1" x14ac:dyDescent="0.2">
      <c r="A41" s="1788" t="s">
        <v>534</v>
      </c>
      <c r="B41" s="1213" t="s">
        <v>2398</v>
      </c>
      <c r="C41" s="1790"/>
      <c r="D41" s="1790"/>
      <c r="E41" s="1813">
        <v>55</v>
      </c>
    </row>
    <row r="42" spans="1:5" ht="13.5" customHeight="1" x14ac:dyDescent="0.2">
      <c r="A42" s="1788" t="s">
        <v>535</v>
      </c>
      <c r="B42" s="1213" t="s">
        <v>2399</v>
      </c>
      <c r="C42" s="1790"/>
      <c r="D42" s="1790"/>
      <c r="E42" s="1813">
        <v>4304</v>
      </c>
    </row>
    <row r="43" spans="1:5" ht="13.5" customHeight="1" x14ac:dyDescent="0.2">
      <c r="A43" s="1788" t="s">
        <v>536</v>
      </c>
      <c r="B43" s="1789" t="s">
        <v>2400</v>
      </c>
      <c r="C43" s="1790"/>
      <c r="D43" s="1790"/>
      <c r="E43" s="1791">
        <v>316</v>
      </c>
    </row>
    <row r="44" spans="1:5" ht="13.5" customHeight="1" x14ac:dyDescent="0.2">
      <c r="A44" s="1788" t="s">
        <v>537</v>
      </c>
      <c r="B44" s="1789" t="s">
        <v>2887</v>
      </c>
      <c r="C44" s="1790"/>
      <c r="D44" s="1790"/>
      <c r="E44" s="1791">
        <v>780</v>
      </c>
    </row>
    <row r="45" spans="1:5" ht="13.5" customHeight="1" x14ac:dyDescent="0.2">
      <c r="A45" s="1788" t="s">
        <v>538</v>
      </c>
      <c r="B45" s="1789" t="s">
        <v>2888</v>
      </c>
      <c r="C45" s="1790"/>
      <c r="D45" s="1790"/>
      <c r="E45" s="1791">
        <v>5340</v>
      </c>
    </row>
    <row r="46" spans="1:5" ht="13.5" customHeight="1" x14ac:dyDescent="0.2">
      <c r="A46" s="1788" t="s">
        <v>539</v>
      </c>
      <c r="B46" s="1789" t="s">
        <v>2889</v>
      </c>
      <c r="C46" s="1790"/>
      <c r="D46" s="1790"/>
      <c r="E46" s="1791">
        <v>6834</v>
      </c>
    </row>
    <row r="47" spans="1:5" ht="13.5" customHeight="1" x14ac:dyDescent="0.2">
      <c r="A47" s="1788"/>
      <c r="B47" s="1789"/>
      <c r="C47" s="1790"/>
      <c r="D47" s="1790"/>
      <c r="E47" s="1791"/>
    </row>
    <row r="48" spans="1:5" ht="13.5" customHeight="1" x14ac:dyDescent="0.2">
      <c r="A48" s="1802" t="s">
        <v>2890</v>
      </c>
      <c r="B48" s="1803" t="s">
        <v>2891</v>
      </c>
      <c r="C48" s="1819"/>
      <c r="D48" s="1790"/>
      <c r="E48" s="1791"/>
    </row>
    <row r="49" spans="1:5" ht="13.5" customHeight="1" x14ac:dyDescent="0.2">
      <c r="A49" s="1788" t="s">
        <v>455</v>
      </c>
      <c r="B49" s="1789" t="s">
        <v>2892</v>
      </c>
      <c r="C49" s="1790"/>
      <c r="D49" s="1790"/>
      <c r="E49" s="1791">
        <v>349</v>
      </c>
    </row>
    <row r="50" spans="1:5" ht="13.5" customHeight="1" x14ac:dyDescent="0.2">
      <c r="A50" s="1788" t="s">
        <v>463</v>
      </c>
      <c r="B50" s="1789" t="s">
        <v>2893</v>
      </c>
      <c r="C50" s="1790"/>
      <c r="D50" s="1790"/>
      <c r="E50" s="1791">
        <v>1776</v>
      </c>
    </row>
    <row r="51" spans="1:5" ht="13.5" customHeight="1" x14ac:dyDescent="0.2">
      <c r="A51" s="1788" t="s">
        <v>464</v>
      </c>
      <c r="B51" s="1789" t="s">
        <v>2894</v>
      </c>
      <c r="C51" s="1790"/>
      <c r="D51" s="1790"/>
      <c r="E51" s="1791">
        <v>4513</v>
      </c>
    </row>
    <row r="52" spans="1:5" ht="13.5" customHeight="1" x14ac:dyDescent="0.2">
      <c r="A52" s="1788" t="s">
        <v>465</v>
      </c>
      <c r="B52" s="1789" t="s">
        <v>2895</v>
      </c>
      <c r="C52" s="1790"/>
      <c r="D52" s="1790"/>
      <c r="E52" s="1791">
        <v>2192</v>
      </c>
    </row>
    <row r="53" spans="1:5" ht="13.5" customHeight="1" x14ac:dyDescent="0.2">
      <c r="A53" s="1788" t="s">
        <v>466</v>
      </c>
      <c r="B53" s="1789" t="s">
        <v>2896</v>
      </c>
      <c r="C53" s="1790"/>
      <c r="D53" s="1790"/>
      <c r="E53" s="1791">
        <v>2725</v>
      </c>
    </row>
    <row r="54" spans="1:5" ht="13.5" customHeight="1" x14ac:dyDescent="0.2">
      <c r="A54" s="1788" t="s">
        <v>467</v>
      </c>
      <c r="B54" s="1789" t="s">
        <v>2897</v>
      </c>
      <c r="C54" s="1790"/>
      <c r="D54" s="1790"/>
      <c r="E54" s="1791">
        <v>110</v>
      </c>
    </row>
    <row r="55" spans="1:5" ht="13.5" customHeight="1" x14ac:dyDescent="0.2">
      <c r="A55" s="1788" t="s">
        <v>468</v>
      </c>
      <c r="B55" s="1789" t="s">
        <v>2898</v>
      </c>
      <c r="C55" s="1790"/>
      <c r="D55" s="1790"/>
      <c r="E55" s="1791">
        <v>9394</v>
      </c>
    </row>
    <row r="56" spans="1:5" ht="13.5" customHeight="1" x14ac:dyDescent="0.2">
      <c r="A56" s="1788" t="s">
        <v>469</v>
      </c>
      <c r="B56" s="1789" t="s">
        <v>2899</v>
      </c>
      <c r="C56" s="1790"/>
      <c r="D56" s="1790"/>
      <c r="E56" s="1791">
        <v>350</v>
      </c>
    </row>
    <row r="57" spans="1:5" ht="13.5" customHeight="1" x14ac:dyDescent="0.2">
      <c r="A57" s="1788" t="s">
        <v>470</v>
      </c>
      <c r="B57" s="1789" t="s">
        <v>2900</v>
      </c>
      <c r="C57" s="1790"/>
      <c r="D57" s="1790"/>
      <c r="E57" s="1791">
        <v>285</v>
      </c>
    </row>
    <row r="58" spans="1:5" ht="13.5" customHeight="1" x14ac:dyDescent="0.2">
      <c r="A58" s="1788" t="s">
        <v>500</v>
      </c>
      <c r="B58" s="1789" t="s">
        <v>2901</v>
      </c>
      <c r="C58" s="1790"/>
      <c r="D58" s="1790"/>
      <c r="E58" s="1791">
        <v>28717</v>
      </c>
    </row>
    <row r="59" spans="1:5" ht="13.5" customHeight="1" x14ac:dyDescent="0.2">
      <c r="A59" s="1788" t="s">
        <v>501</v>
      </c>
      <c r="B59" s="1789" t="s">
        <v>2902</v>
      </c>
      <c r="C59" s="1790"/>
      <c r="D59" s="1790"/>
      <c r="E59" s="1791">
        <v>286</v>
      </c>
    </row>
    <row r="60" spans="1:5" ht="13.5" customHeight="1" x14ac:dyDescent="0.2">
      <c r="A60" s="1788" t="s">
        <v>502</v>
      </c>
      <c r="B60" s="1789" t="s">
        <v>2903</v>
      </c>
      <c r="C60" s="1790"/>
      <c r="D60" s="1790"/>
      <c r="E60" s="1791">
        <v>14504</v>
      </c>
    </row>
    <row r="61" spans="1:5" ht="13.5" customHeight="1" x14ac:dyDescent="0.2">
      <c r="A61" s="1820" t="s">
        <v>503</v>
      </c>
      <c r="B61" s="1213" t="s">
        <v>2904</v>
      </c>
      <c r="C61" s="1216"/>
      <c r="D61" s="1216"/>
      <c r="E61" s="1813">
        <v>105</v>
      </c>
    </row>
    <row r="62" spans="1:5" ht="13.5" customHeight="1" thickBot="1" x14ac:dyDescent="0.25">
      <c r="A62" s="1820" t="s">
        <v>504</v>
      </c>
      <c r="B62" s="1213" t="s">
        <v>3012</v>
      </c>
      <c r="C62" s="1216"/>
      <c r="D62" s="1216"/>
      <c r="E62" s="1813">
        <v>3325</v>
      </c>
    </row>
    <row r="63" spans="1:5" ht="13.5" customHeight="1" thickBot="1" x14ac:dyDescent="0.25">
      <c r="A63" s="1792"/>
      <c r="B63" s="1793" t="s">
        <v>560</v>
      </c>
      <c r="C63" s="1794"/>
      <c r="D63" s="1794"/>
      <c r="E63" s="1795">
        <f>SUM(E14:E62)</f>
        <v>120581</v>
      </c>
    </row>
    <row r="64" spans="1:5" ht="13.5" customHeight="1" x14ac:dyDescent="0.2">
      <c r="A64" s="1796"/>
      <c r="B64" s="1797"/>
      <c r="C64" s="521"/>
      <c r="D64" s="521"/>
      <c r="E64" s="521"/>
    </row>
    <row r="65" spans="1:5" ht="13.5" customHeight="1" x14ac:dyDescent="0.2">
      <c r="A65" s="1798" t="s">
        <v>2905</v>
      </c>
      <c r="B65" s="1799" t="s">
        <v>2906</v>
      </c>
      <c r="C65" s="1821"/>
      <c r="D65" s="1821"/>
      <c r="E65" s="1801" t="s">
        <v>2883</v>
      </c>
    </row>
    <row r="66" spans="1:5" ht="13.5" customHeight="1" x14ac:dyDescent="0.2">
      <c r="A66" s="1788" t="s">
        <v>455</v>
      </c>
      <c r="B66" s="1822" t="s">
        <v>982</v>
      </c>
      <c r="C66" s="1790"/>
      <c r="D66" s="1790"/>
      <c r="E66" s="1791">
        <v>5318</v>
      </c>
    </row>
    <row r="67" spans="1:5" ht="13.5" customHeight="1" x14ac:dyDescent="0.2">
      <c r="A67" s="1788" t="s">
        <v>463</v>
      </c>
      <c r="B67" s="1823" t="s">
        <v>160</v>
      </c>
      <c r="C67" s="1790"/>
      <c r="D67" s="1790"/>
      <c r="E67" s="1791"/>
    </row>
    <row r="68" spans="1:5" ht="13.5" customHeight="1" thickBot="1" x14ac:dyDescent="0.25">
      <c r="A68" s="1788" t="s">
        <v>464</v>
      </c>
      <c r="B68" s="1824" t="s">
        <v>2454</v>
      </c>
      <c r="C68" s="1790"/>
      <c r="D68" s="1790"/>
      <c r="E68" s="1791">
        <v>8739</v>
      </c>
    </row>
    <row r="69" spans="1:5" ht="13.5" customHeight="1" thickBot="1" x14ac:dyDescent="0.25">
      <c r="A69" s="1792"/>
      <c r="B69" s="1793" t="s">
        <v>560</v>
      </c>
      <c r="C69" s="1794"/>
      <c r="D69" s="1794"/>
      <c r="E69" s="1795">
        <f>SUM(E66:E68)</f>
        <v>14057</v>
      </c>
    </row>
    <row r="70" spans="1:5" ht="13.5" customHeight="1" thickBot="1" x14ac:dyDescent="0.25">
      <c r="A70" s="1796"/>
      <c r="B70" s="1797"/>
      <c r="C70" s="521"/>
      <c r="D70" s="521"/>
      <c r="E70" s="521"/>
    </row>
    <row r="71" spans="1:5" ht="13.5" customHeight="1" thickBot="1" x14ac:dyDescent="0.25">
      <c r="A71" s="1825" t="s">
        <v>475</v>
      </c>
      <c r="B71" s="1826" t="s">
        <v>2811</v>
      </c>
      <c r="C71" s="1827"/>
      <c r="D71" s="1827"/>
      <c r="E71" s="1828">
        <v>43550</v>
      </c>
    </row>
    <row r="72" spans="1:5" ht="13.5" customHeight="1" thickBot="1" x14ac:dyDescent="0.25">
      <c r="A72" s="1796"/>
      <c r="B72" s="1797"/>
      <c r="C72" s="521"/>
      <c r="D72" s="521"/>
      <c r="E72" s="521"/>
    </row>
    <row r="73" spans="1:5" s="1217" customFormat="1" ht="13.5" customHeight="1" thickBot="1" x14ac:dyDescent="0.25">
      <c r="A73" s="1829"/>
      <c r="B73" s="1830" t="s">
        <v>2907</v>
      </c>
      <c r="C73" s="1831"/>
      <c r="D73" s="1831"/>
      <c r="E73" s="1832">
        <f>E71+E69+E63+E10</f>
        <v>182723</v>
      </c>
    </row>
    <row r="74" spans="1:5" x14ac:dyDescent="0.2">
      <c r="A74" s="1562"/>
      <c r="B74" s="1563"/>
      <c r="C74" s="1564"/>
      <c r="D74" s="1564"/>
      <c r="E74" s="1564"/>
    </row>
    <row r="75" spans="1:5" x14ac:dyDescent="0.2">
      <c r="C75" s="1216"/>
      <c r="D75" s="1216"/>
      <c r="E75" s="1216"/>
    </row>
    <row r="76" spans="1:5" x14ac:dyDescent="0.2">
      <c r="C76" s="1216"/>
      <c r="D76" s="1216"/>
      <c r="E76" s="1216"/>
    </row>
    <row r="77" spans="1:5" x14ac:dyDescent="0.2">
      <c r="C77" s="1216"/>
      <c r="D77" s="1216"/>
      <c r="E77" s="1216"/>
    </row>
    <row r="78" spans="1:5" x14ac:dyDescent="0.2">
      <c r="C78" s="1216"/>
      <c r="D78" s="1216"/>
      <c r="E78" s="1216"/>
    </row>
    <row r="79" spans="1:5" x14ac:dyDescent="0.2">
      <c r="C79" s="1216"/>
      <c r="D79" s="1216"/>
      <c r="E79" s="1216"/>
    </row>
    <row r="80" spans="1:5" x14ac:dyDescent="0.2">
      <c r="C80" s="1216"/>
      <c r="D80" s="1216"/>
      <c r="E80" s="1216"/>
    </row>
    <row r="81" spans="3:5" x14ac:dyDescent="0.2">
      <c r="C81" s="1216"/>
      <c r="D81" s="1216"/>
      <c r="E81" s="1216"/>
    </row>
    <row r="82" spans="3:5" x14ac:dyDescent="0.2">
      <c r="C82" s="1216"/>
      <c r="D82" s="1216"/>
      <c r="E82" s="1216"/>
    </row>
    <row r="83" spans="3:5" x14ac:dyDescent="0.2">
      <c r="C83" s="1216"/>
      <c r="D83" s="1216"/>
      <c r="E83" s="1216"/>
    </row>
    <row r="84" spans="3:5" x14ac:dyDescent="0.2">
      <c r="C84" s="1216"/>
      <c r="D84" s="1216"/>
      <c r="E84" s="1216"/>
    </row>
    <row r="85" spans="3:5" x14ac:dyDescent="0.2">
      <c r="C85" s="1216"/>
      <c r="D85" s="1216"/>
      <c r="E85" s="1216"/>
    </row>
    <row r="86" spans="3:5" x14ac:dyDescent="0.2">
      <c r="C86" s="1216"/>
      <c r="D86" s="1216"/>
      <c r="E86" s="1216"/>
    </row>
    <row r="87" spans="3:5" x14ac:dyDescent="0.2">
      <c r="C87" s="1216"/>
      <c r="D87" s="1216"/>
      <c r="E87" s="1216"/>
    </row>
    <row r="88" spans="3:5" x14ac:dyDescent="0.2">
      <c r="C88" s="1216"/>
      <c r="D88" s="1216"/>
      <c r="E88" s="1216"/>
    </row>
    <row r="89" spans="3:5" x14ac:dyDescent="0.2">
      <c r="C89" s="1216"/>
      <c r="D89" s="1216"/>
      <c r="E89" s="1216"/>
    </row>
    <row r="90" spans="3:5" x14ac:dyDescent="0.2">
      <c r="C90" s="1216"/>
      <c r="D90" s="1216"/>
      <c r="E90" s="1216"/>
    </row>
    <row r="91" spans="3:5" x14ac:dyDescent="0.2">
      <c r="C91" s="1216"/>
      <c r="D91" s="1216"/>
      <c r="E91" s="1216"/>
    </row>
    <row r="92" spans="3:5" x14ac:dyDescent="0.2">
      <c r="C92" s="1216"/>
      <c r="D92" s="1216"/>
      <c r="E92" s="1216"/>
    </row>
    <row r="93" spans="3:5" x14ac:dyDescent="0.2">
      <c r="C93" s="1216"/>
      <c r="D93" s="1216"/>
      <c r="E93" s="1216"/>
    </row>
    <row r="94" spans="3:5" x14ac:dyDescent="0.2">
      <c r="C94" s="1216"/>
      <c r="D94" s="1216"/>
      <c r="E94" s="1216"/>
    </row>
    <row r="95" spans="3:5" x14ac:dyDescent="0.2">
      <c r="C95" s="1216"/>
      <c r="D95" s="1216"/>
      <c r="E95" s="1216"/>
    </row>
    <row r="96" spans="3:5" x14ac:dyDescent="0.2">
      <c r="C96" s="1216"/>
      <c r="D96" s="1216"/>
      <c r="E96" s="1216"/>
    </row>
    <row r="97" spans="3:5" x14ac:dyDescent="0.2">
      <c r="C97" s="1216"/>
      <c r="D97" s="1216"/>
      <c r="E97" s="1216"/>
    </row>
    <row r="98" spans="3:5" x14ac:dyDescent="0.2">
      <c r="C98" s="1216"/>
      <c r="D98" s="1216"/>
      <c r="E98" s="1216"/>
    </row>
    <row r="99" spans="3:5" x14ac:dyDescent="0.2">
      <c r="C99" s="1216"/>
      <c r="D99" s="1216"/>
      <c r="E99" s="1216"/>
    </row>
    <row r="100" spans="3:5" x14ac:dyDescent="0.2">
      <c r="C100" s="1216"/>
      <c r="D100" s="1216"/>
      <c r="E100" s="1216"/>
    </row>
    <row r="101" spans="3:5" x14ac:dyDescent="0.2">
      <c r="C101" s="1216"/>
      <c r="D101" s="1216"/>
      <c r="E101" s="1216"/>
    </row>
    <row r="102" spans="3:5" x14ac:dyDescent="0.2">
      <c r="C102" s="1216"/>
      <c r="D102" s="1216"/>
      <c r="E102" s="1216"/>
    </row>
    <row r="103" spans="3:5" x14ac:dyDescent="0.2">
      <c r="C103" s="1216"/>
      <c r="D103" s="1216"/>
      <c r="E103" s="1216"/>
    </row>
    <row r="104" spans="3:5" x14ac:dyDescent="0.2">
      <c r="C104" s="1216"/>
      <c r="D104" s="1216"/>
      <c r="E104" s="1216"/>
    </row>
    <row r="105" spans="3:5" x14ac:dyDescent="0.2">
      <c r="C105" s="1216"/>
      <c r="D105" s="1216"/>
      <c r="E105" s="1216"/>
    </row>
    <row r="106" spans="3:5" x14ac:dyDescent="0.2">
      <c r="C106" s="1216"/>
      <c r="D106" s="1216"/>
      <c r="E106" s="1216"/>
    </row>
    <row r="107" spans="3:5" x14ac:dyDescent="0.2">
      <c r="C107" s="1216"/>
      <c r="D107" s="1216"/>
      <c r="E107" s="1216"/>
    </row>
    <row r="108" spans="3:5" x14ac:dyDescent="0.2">
      <c r="C108" s="1216"/>
      <c r="D108" s="1216"/>
      <c r="E108" s="1216"/>
    </row>
    <row r="109" spans="3:5" x14ac:dyDescent="0.2">
      <c r="C109" s="1216"/>
      <c r="D109" s="1216"/>
      <c r="E109" s="1216"/>
    </row>
    <row r="110" spans="3:5" x14ac:dyDescent="0.2">
      <c r="C110" s="1216"/>
      <c r="D110" s="1216"/>
      <c r="E110" s="1216"/>
    </row>
    <row r="111" spans="3:5" x14ac:dyDescent="0.2">
      <c r="C111" s="1216"/>
      <c r="D111" s="1216"/>
      <c r="E111" s="1216"/>
    </row>
    <row r="112" spans="3:5" x14ac:dyDescent="0.2">
      <c r="C112" s="1216"/>
      <c r="D112" s="1216"/>
      <c r="E112" s="1216"/>
    </row>
    <row r="113" spans="3:5" x14ac:dyDescent="0.2">
      <c r="C113" s="1216"/>
      <c r="D113" s="1216"/>
      <c r="E113" s="1216"/>
    </row>
    <row r="114" spans="3:5" x14ac:dyDescent="0.2">
      <c r="C114" s="1216"/>
      <c r="D114" s="1216"/>
      <c r="E114" s="1216"/>
    </row>
    <row r="115" spans="3:5" x14ac:dyDescent="0.2">
      <c r="C115" s="1216"/>
      <c r="D115" s="1216"/>
      <c r="E115" s="1216"/>
    </row>
    <row r="116" spans="3:5" x14ac:dyDescent="0.2">
      <c r="C116" s="1216"/>
      <c r="D116" s="1216"/>
      <c r="E116" s="1216"/>
    </row>
    <row r="117" spans="3:5" x14ac:dyDescent="0.2">
      <c r="C117" s="1216"/>
      <c r="D117" s="1216"/>
      <c r="E117" s="1216"/>
    </row>
    <row r="118" spans="3:5" x14ac:dyDescent="0.2">
      <c r="C118" s="1216"/>
      <c r="D118" s="1216"/>
      <c r="E118" s="1216"/>
    </row>
    <row r="119" spans="3:5" x14ac:dyDescent="0.2">
      <c r="C119" s="1216"/>
      <c r="D119" s="1216"/>
      <c r="E119" s="1216"/>
    </row>
    <row r="120" spans="3:5" x14ac:dyDescent="0.2">
      <c r="C120" s="1216"/>
      <c r="D120" s="1216"/>
      <c r="E120" s="1216"/>
    </row>
    <row r="121" spans="3:5" x14ac:dyDescent="0.2">
      <c r="C121" s="1216"/>
      <c r="D121" s="1216"/>
      <c r="E121" s="1216"/>
    </row>
    <row r="122" spans="3:5" x14ac:dyDescent="0.2">
      <c r="C122" s="1216"/>
      <c r="D122" s="1216"/>
      <c r="E122" s="1216"/>
    </row>
    <row r="123" spans="3:5" x14ac:dyDescent="0.2">
      <c r="C123" s="1216"/>
      <c r="D123" s="1216"/>
      <c r="E123" s="1216"/>
    </row>
    <row r="124" spans="3:5" x14ac:dyDescent="0.2">
      <c r="C124" s="1216"/>
      <c r="D124" s="1216"/>
      <c r="E124" s="1216"/>
    </row>
    <row r="125" spans="3:5" x14ac:dyDescent="0.2">
      <c r="C125" s="1216"/>
      <c r="D125" s="1216"/>
      <c r="E125" s="1216"/>
    </row>
    <row r="126" spans="3:5" x14ac:dyDescent="0.2">
      <c r="C126" s="1216"/>
      <c r="D126" s="1216"/>
      <c r="E126" s="1216"/>
    </row>
    <row r="127" spans="3:5" x14ac:dyDescent="0.2">
      <c r="C127" s="1216"/>
      <c r="D127" s="1216"/>
      <c r="E127" s="1216"/>
    </row>
    <row r="128" spans="3:5" x14ac:dyDescent="0.2">
      <c r="C128" s="1216"/>
      <c r="D128" s="1216"/>
      <c r="E128" s="1216"/>
    </row>
    <row r="129" spans="3:5" x14ac:dyDescent="0.2">
      <c r="C129" s="1216"/>
      <c r="D129" s="1216"/>
      <c r="E129" s="1216"/>
    </row>
    <row r="130" spans="3:5" x14ac:dyDescent="0.2">
      <c r="C130" s="1216"/>
      <c r="D130" s="1216"/>
      <c r="E130" s="1216"/>
    </row>
    <row r="131" spans="3:5" x14ac:dyDescent="0.2">
      <c r="C131" s="1216"/>
      <c r="D131" s="1216"/>
      <c r="E131" s="1216"/>
    </row>
    <row r="132" spans="3:5" x14ac:dyDescent="0.2">
      <c r="C132" s="1216"/>
      <c r="D132" s="1216"/>
      <c r="E132" s="1216"/>
    </row>
    <row r="133" spans="3:5" x14ac:dyDescent="0.2">
      <c r="C133" s="1216"/>
      <c r="D133" s="1216"/>
      <c r="E133" s="1216"/>
    </row>
    <row r="134" spans="3:5" x14ac:dyDescent="0.2">
      <c r="C134" s="1216"/>
      <c r="D134" s="1216"/>
      <c r="E134" s="1216"/>
    </row>
    <row r="135" spans="3:5" x14ac:dyDescent="0.2">
      <c r="C135" s="1216"/>
      <c r="D135" s="1216"/>
      <c r="E135" s="1216"/>
    </row>
    <row r="136" spans="3:5" x14ac:dyDescent="0.2">
      <c r="C136" s="1216"/>
      <c r="D136" s="1216"/>
      <c r="E136" s="1216"/>
    </row>
    <row r="137" spans="3:5" x14ac:dyDescent="0.2">
      <c r="C137" s="1216"/>
      <c r="D137" s="1216"/>
      <c r="E137" s="1216"/>
    </row>
    <row r="138" spans="3:5" x14ac:dyDescent="0.2">
      <c r="C138" s="1216"/>
      <c r="D138" s="1216"/>
      <c r="E138" s="1216"/>
    </row>
    <row r="139" spans="3:5" x14ac:dyDescent="0.2">
      <c r="C139" s="1216"/>
      <c r="D139" s="1216"/>
      <c r="E139" s="1216"/>
    </row>
    <row r="140" spans="3:5" x14ac:dyDescent="0.2">
      <c r="C140" s="1216"/>
      <c r="D140" s="1216"/>
      <c r="E140" s="1216"/>
    </row>
    <row r="141" spans="3:5" x14ac:dyDescent="0.2">
      <c r="C141" s="1216"/>
      <c r="D141" s="1216"/>
      <c r="E141" s="1216"/>
    </row>
    <row r="142" spans="3:5" x14ac:dyDescent="0.2">
      <c r="C142" s="1216"/>
      <c r="D142" s="1216"/>
      <c r="E142" s="1216"/>
    </row>
    <row r="143" spans="3:5" x14ac:dyDescent="0.2">
      <c r="C143" s="1216"/>
      <c r="D143" s="1216"/>
      <c r="E143" s="1216"/>
    </row>
    <row r="144" spans="3:5" x14ac:dyDescent="0.2">
      <c r="C144" s="1216"/>
      <c r="D144" s="1216"/>
      <c r="E144" s="1216"/>
    </row>
    <row r="145" spans="3:5" x14ac:dyDescent="0.2">
      <c r="C145" s="1216"/>
      <c r="D145" s="1216"/>
      <c r="E145" s="1216"/>
    </row>
    <row r="146" spans="3:5" x14ac:dyDescent="0.2">
      <c r="C146" s="1216"/>
      <c r="D146" s="1216"/>
      <c r="E146" s="1216"/>
    </row>
    <row r="147" spans="3:5" x14ac:dyDescent="0.2">
      <c r="C147" s="1216"/>
      <c r="D147" s="1216"/>
      <c r="E147" s="1216"/>
    </row>
    <row r="148" spans="3:5" x14ac:dyDescent="0.2">
      <c r="C148" s="1216"/>
      <c r="D148" s="1216"/>
      <c r="E148" s="1216"/>
    </row>
    <row r="149" spans="3:5" x14ac:dyDescent="0.2">
      <c r="C149" s="1216"/>
      <c r="D149" s="1216"/>
      <c r="E149" s="1216"/>
    </row>
    <row r="150" spans="3:5" x14ac:dyDescent="0.2">
      <c r="C150" s="1216"/>
      <c r="D150" s="1216"/>
      <c r="E150" s="1216"/>
    </row>
    <row r="151" spans="3:5" x14ac:dyDescent="0.2">
      <c r="C151" s="1216"/>
      <c r="D151" s="1216"/>
      <c r="E151" s="1216"/>
    </row>
    <row r="152" spans="3:5" x14ac:dyDescent="0.2">
      <c r="C152" s="1216"/>
      <c r="D152" s="1216"/>
      <c r="E152" s="1216"/>
    </row>
    <row r="153" spans="3:5" x14ac:dyDescent="0.2">
      <c r="C153" s="1216"/>
      <c r="D153" s="1216"/>
      <c r="E153" s="1216"/>
    </row>
    <row r="154" spans="3:5" x14ac:dyDescent="0.2">
      <c r="C154" s="1216"/>
      <c r="D154" s="1216"/>
      <c r="E154" s="1216"/>
    </row>
    <row r="155" spans="3:5" x14ac:dyDescent="0.2">
      <c r="C155" s="1216"/>
      <c r="D155" s="1216"/>
      <c r="E155" s="1216"/>
    </row>
    <row r="156" spans="3:5" x14ac:dyDescent="0.2">
      <c r="C156" s="1216"/>
      <c r="D156" s="1216"/>
      <c r="E156" s="1216"/>
    </row>
    <row r="157" spans="3:5" x14ac:dyDescent="0.2">
      <c r="C157" s="1216"/>
      <c r="D157" s="1216"/>
      <c r="E157" s="1216"/>
    </row>
    <row r="158" spans="3:5" x14ac:dyDescent="0.2">
      <c r="C158" s="1216"/>
      <c r="D158" s="1216"/>
      <c r="E158" s="1216"/>
    </row>
    <row r="159" spans="3:5" x14ac:dyDescent="0.2">
      <c r="C159" s="1216"/>
      <c r="D159" s="1216"/>
      <c r="E159" s="1216"/>
    </row>
    <row r="160" spans="3:5" x14ac:dyDescent="0.2">
      <c r="C160" s="1216"/>
      <c r="D160" s="1216"/>
      <c r="E160" s="1216"/>
    </row>
    <row r="161" spans="3:5" x14ac:dyDescent="0.2">
      <c r="C161" s="1216"/>
      <c r="D161" s="1216"/>
      <c r="E161" s="1216"/>
    </row>
    <row r="162" spans="3:5" x14ac:dyDescent="0.2">
      <c r="C162" s="1216"/>
      <c r="D162" s="1216"/>
      <c r="E162" s="1216"/>
    </row>
    <row r="163" spans="3:5" x14ac:dyDescent="0.2">
      <c r="C163" s="1216"/>
      <c r="D163" s="1216"/>
      <c r="E163" s="1216"/>
    </row>
    <row r="164" spans="3:5" x14ac:dyDescent="0.2">
      <c r="C164" s="1216"/>
      <c r="D164" s="1216"/>
      <c r="E164" s="1216"/>
    </row>
    <row r="165" spans="3:5" x14ac:dyDescent="0.2">
      <c r="C165" s="1216"/>
      <c r="D165" s="1216"/>
      <c r="E165" s="1216"/>
    </row>
    <row r="166" spans="3:5" x14ac:dyDescent="0.2">
      <c r="C166" s="1216"/>
      <c r="D166" s="1216"/>
      <c r="E166" s="1216"/>
    </row>
    <row r="167" spans="3:5" x14ac:dyDescent="0.2">
      <c r="C167" s="1216"/>
      <c r="D167" s="1216"/>
      <c r="E167" s="1216"/>
    </row>
    <row r="168" spans="3:5" x14ac:dyDescent="0.2">
      <c r="C168" s="1216"/>
      <c r="D168" s="1216"/>
      <c r="E168" s="1216"/>
    </row>
    <row r="169" spans="3:5" x14ac:dyDescent="0.2">
      <c r="C169" s="1216"/>
      <c r="D169" s="1216"/>
      <c r="E169" s="1216"/>
    </row>
    <row r="170" spans="3:5" x14ac:dyDescent="0.2">
      <c r="C170" s="1216"/>
      <c r="D170" s="1216"/>
      <c r="E170" s="1216"/>
    </row>
    <row r="171" spans="3:5" x14ac:dyDescent="0.2">
      <c r="C171" s="1216"/>
      <c r="D171" s="1216"/>
      <c r="E171" s="1216"/>
    </row>
    <row r="172" spans="3:5" x14ac:dyDescent="0.2">
      <c r="C172" s="1216"/>
      <c r="D172" s="1216"/>
      <c r="E172" s="1216"/>
    </row>
    <row r="173" spans="3:5" x14ac:dyDescent="0.2">
      <c r="C173" s="1216"/>
      <c r="D173" s="1216"/>
      <c r="E173" s="1216"/>
    </row>
    <row r="174" spans="3:5" x14ac:dyDescent="0.2">
      <c r="C174" s="1216"/>
      <c r="D174" s="1216"/>
      <c r="E174" s="1216"/>
    </row>
    <row r="175" spans="3:5" x14ac:dyDescent="0.2">
      <c r="C175" s="1216"/>
      <c r="D175" s="1216"/>
      <c r="E175" s="1216"/>
    </row>
    <row r="176" spans="3:5" x14ac:dyDescent="0.2">
      <c r="C176" s="1216"/>
      <c r="D176" s="1216"/>
      <c r="E176" s="1216"/>
    </row>
    <row r="177" spans="3:5" x14ac:dyDescent="0.2">
      <c r="C177" s="1216"/>
      <c r="D177" s="1216"/>
      <c r="E177" s="1216"/>
    </row>
    <row r="178" spans="3:5" x14ac:dyDescent="0.2">
      <c r="C178" s="1216"/>
      <c r="D178" s="1216"/>
      <c r="E178" s="1216"/>
    </row>
    <row r="179" spans="3:5" x14ac:dyDescent="0.2">
      <c r="C179" s="1216"/>
      <c r="D179" s="1216"/>
      <c r="E179" s="1216"/>
    </row>
    <row r="180" spans="3:5" x14ac:dyDescent="0.2">
      <c r="C180" s="1216"/>
      <c r="D180" s="1216"/>
      <c r="E180" s="1216"/>
    </row>
    <row r="181" spans="3:5" x14ac:dyDescent="0.2">
      <c r="C181" s="1216"/>
      <c r="D181" s="1216"/>
      <c r="E181" s="1216"/>
    </row>
    <row r="182" spans="3:5" x14ac:dyDescent="0.2">
      <c r="C182" s="1216"/>
      <c r="D182" s="1216"/>
      <c r="E182" s="1216"/>
    </row>
    <row r="183" spans="3:5" x14ac:dyDescent="0.2">
      <c r="C183" s="1216"/>
      <c r="D183" s="1216"/>
      <c r="E183" s="1216"/>
    </row>
    <row r="184" spans="3:5" x14ac:dyDescent="0.2">
      <c r="C184" s="1216"/>
      <c r="D184" s="1216"/>
      <c r="E184" s="1216"/>
    </row>
    <row r="185" spans="3:5" x14ac:dyDescent="0.2">
      <c r="C185" s="1216"/>
      <c r="D185" s="1216"/>
      <c r="E185" s="1216"/>
    </row>
    <row r="186" spans="3:5" x14ac:dyDescent="0.2">
      <c r="C186" s="1216"/>
      <c r="D186" s="1216"/>
      <c r="E186" s="1216"/>
    </row>
    <row r="187" spans="3:5" x14ac:dyDescent="0.2">
      <c r="C187" s="1216"/>
      <c r="D187" s="1216"/>
      <c r="E187" s="1216"/>
    </row>
    <row r="188" spans="3:5" x14ac:dyDescent="0.2">
      <c r="C188" s="1216"/>
      <c r="D188" s="1216"/>
      <c r="E188" s="1216"/>
    </row>
    <row r="189" spans="3:5" x14ac:dyDescent="0.2">
      <c r="C189" s="1216"/>
      <c r="D189" s="1216"/>
      <c r="E189" s="1216"/>
    </row>
    <row r="190" spans="3:5" x14ac:dyDescent="0.2">
      <c r="C190" s="1216"/>
      <c r="D190" s="1216"/>
      <c r="E190" s="1216"/>
    </row>
    <row r="191" spans="3:5" x14ac:dyDescent="0.2">
      <c r="C191" s="1216"/>
      <c r="D191" s="1216"/>
      <c r="E191" s="1216"/>
    </row>
    <row r="192" spans="3:5" x14ac:dyDescent="0.2">
      <c r="C192" s="1216"/>
      <c r="D192" s="1216"/>
      <c r="E192" s="1216"/>
    </row>
    <row r="193" spans="3:5" x14ac:dyDescent="0.2">
      <c r="C193" s="1216"/>
      <c r="D193" s="1216"/>
      <c r="E193" s="1216"/>
    </row>
    <row r="194" spans="3:5" x14ac:dyDescent="0.2">
      <c r="C194" s="1216"/>
      <c r="D194" s="1216"/>
      <c r="E194" s="1216"/>
    </row>
    <row r="195" spans="3:5" x14ac:dyDescent="0.2">
      <c r="C195" s="1216"/>
      <c r="D195" s="1216"/>
      <c r="E195" s="1216"/>
    </row>
    <row r="196" spans="3:5" x14ac:dyDescent="0.2">
      <c r="C196" s="1216"/>
      <c r="D196" s="1216"/>
      <c r="E196" s="1216"/>
    </row>
    <row r="197" spans="3:5" x14ac:dyDescent="0.2">
      <c r="C197" s="1216"/>
      <c r="D197" s="1216"/>
      <c r="E197" s="1216"/>
    </row>
    <row r="198" spans="3:5" x14ac:dyDescent="0.2">
      <c r="C198" s="1216"/>
      <c r="D198" s="1216"/>
      <c r="E198" s="1216"/>
    </row>
    <row r="199" spans="3:5" x14ac:dyDescent="0.2">
      <c r="C199" s="1216"/>
      <c r="D199" s="1216"/>
      <c r="E199" s="1216"/>
    </row>
    <row r="200" spans="3:5" x14ac:dyDescent="0.2">
      <c r="C200" s="1216"/>
      <c r="D200" s="1216"/>
      <c r="E200" s="1216"/>
    </row>
    <row r="201" spans="3:5" x14ac:dyDescent="0.2">
      <c r="C201" s="1216"/>
      <c r="D201" s="1216"/>
      <c r="E201" s="1216"/>
    </row>
    <row r="202" spans="3:5" x14ac:dyDescent="0.2">
      <c r="C202" s="1216"/>
      <c r="D202" s="1216"/>
      <c r="E202" s="1216"/>
    </row>
    <row r="203" spans="3:5" x14ac:dyDescent="0.2">
      <c r="C203" s="1216"/>
      <c r="D203" s="1216"/>
      <c r="E203" s="1216"/>
    </row>
    <row r="204" spans="3:5" x14ac:dyDescent="0.2">
      <c r="C204" s="1216"/>
      <c r="D204" s="1216"/>
      <c r="E204" s="1216"/>
    </row>
    <row r="205" spans="3:5" x14ac:dyDescent="0.2">
      <c r="C205" s="1216"/>
      <c r="D205" s="1216"/>
      <c r="E205" s="1216"/>
    </row>
    <row r="206" spans="3:5" x14ac:dyDescent="0.2">
      <c r="C206" s="1216"/>
      <c r="D206" s="1216"/>
      <c r="E206" s="1216"/>
    </row>
    <row r="207" spans="3:5" x14ac:dyDescent="0.2">
      <c r="C207" s="1216"/>
      <c r="D207" s="1216"/>
      <c r="E207" s="1216"/>
    </row>
    <row r="208" spans="3:5" x14ac:dyDescent="0.2">
      <c r="C208" s="1216"/>
      <c r="D208" s="1216"/>
      <c r="E208" s="1216"/>
    </row>
    <row r="209" spans="3:5" x14ac:dyDescent="0.2">
      <c r="C209" s="1216"/>
      <c r="D209" s="1216"/>
      <c r="E209" s="1216"/>
    </row>
    <row r="210" spans="3:5" x14ac:dyDescent="0.2">
      <c r="C210" s="1216"/>
      <c r="D210" s="1216"/>
      <c r="E210" s="1216"/>
    </row>
    <row r="211" spans="3:5" x14ac:dyDescent="0.2">
      <c r="C211" s="1216"/>
      <c r="D211" s="1216"/>
      <c r="E211" s="1216"/>
    </row>
    <row r="212" spans="3:5" x14ac:dyDescent="0.2">
      <c r="C212" s="1216"/>
      <c r="D212" s="1216"/>
      <c r="E212" s="1216"/>
    </row>
    <row r="213" spans="3:5" x14ac:dyDescent="0.2">
      <c r="C213" s="1216"/>
      <c r="D213" s="1216"/>
      <c r="E213" s="1216"/>
    </row>
    <row r="214" spans="3:5" x14ac:dyDescent="0.2">
      <c r="C214" s="1216"/>
      <c r="D214" s="1216"/>
      <c r="E214" s="1216"/>
    </row>
    <row r="215" spans="3:5" x14ac:dyDescent="0.2">
      <c r="C215" s="1216"/>
      <c r="D215" s="1216"/>
      <c r="E215" s="1216"/>
    </row>
    <row r="216" spans="3:5" x14ac:dyDescent="0.2">
      <c r="C216" s="1216"/>
      <c r="D216" s="1216"/>
      <c r="E216" s="1216"/>
    </row>
    <row r="217" spans="3:5" x14ac:dyDescent="0.2">
      <c r="C217" s="1216"/>
      <c r="D217" s="1216"/>
      <c r="E217" s="1216"/>
    </row>
    <row r="218" spans="3:5" x14ac:dyDescent="0.2">
      <c r="C218" s="1216"/>
      <c r="D218" s="1216"/>
      <c r="E218" s="1216"/>
    </row>
    <row r="219" spans="3:5" x14ac:dyDescent="0.2">
      <c r="C219" s="1216"/>
      <c r="D219" s="1216"/>
      <c r="E219" s="1216"/>
    </row>
    <row r="220" spans="3:5" x14ac:dyDescent="0.2">
      <c r="C220" s="1216"/>
      <c r="D220" s="1216"/>
      <c r="E220" s="1216"/>
    </row>
    <row r="221" spans="3:5" x14ac:dyDescent="0.2">
      <c r="C221" s="1216"/>
      <c r="D221" s="1216"/>
      <c r="E221" s="1216"/>
    </row>
    <row r="222" spans="3:5" x14ac:dyDescent="0.2">
      <c r="C222" s="1216"/>
      <c r="D222" s="1216"/>
      <c r="E222" s="1216"/>
    </row>
    <row r="223" spans="3:5" x14ac:dyDescent="0.2">
      <c r="C223" s="1216"/>
      <c r="D223" s="1216"/>
      <c r="E223" s="1216"/>
    </row>
    <row r="224" spans="3:5" x14ac:dyDescent="0.2">
      <c r="C224" s="1216"/>
      <c r="D224" s="1216"/>
      <c r="E224" s="1216"/>
    </row>
    <row r="225" spans="3:5" x14ac:dyDescent="0.2">
      <c r="C225" s="1216"/>
      <c r="D225" s="1216"/>
      <c r="E225" s="1216"/>
    </row>
    <row r="226" spans="3:5" x14ac:dyDescent="0.2">
      <c r="C226" s="1216"/>
      <c r="D226" s="1216"/>
      <c r="E226" s="1216"/>
    </row>
    <row r="227" spans="3:5" x14ac:dyDescent="0.2">
      <c r="C227" s="1216"/>
      <c r="D227" s="1216"/>
      <c r="E227" s="1216"/>
    </row>
    <row r="228" spans="3:5" x14ac:dyDescent="0.2">
      <c r="C228" s="1216"/>
      <c r="D228" s="1216"/>
      <c r="E228" s="1216"/>
    </row>
    <row r="229" spans="3:5" x14ac:dyDescent="0.2">
      <c r="C229" s="1216"/>
      <c r="D229" s="1216"/>
      <c r="E229" s="1216"/>
    </row>
    <row r="230" spans="3:5" x14ac:dyDescent="0.2">
      <c r="C230" s="1216"/>
      <c r="D230" s="1216"/>
      <c r="E230" s="1216"/>
    </row>
    <row r="231" spans="3:5" x14ac:dyDescent="0.2">
      <c r="C231" s="1216"/>
      <c r="D231" s="1216"/>
      <c r="E231" s="1216"/>
    </row>
    <row r="232" spans="3:5" x14ac:dyDescent="0.2">
      <c r="C232" s="1216"/>
      <c r="D232" s="1216"/>
      <c r="E232" s="1216"/>
    </row>
    <row r="233" spans="3:5" x14ac:dyDescent="0.2">
      <c r="C233" s="1216"/>
      <c r="D233" s="1216"/>
      <c r="E233" s="1216"/>
    </row>
    <row r="234" spans="3:5" x14ac:dyDescent="0.2">
      <c r="C234" s="1216"/>
      <c r="D234" s="1216"/>
      <c r="E234" s="1216"/>
    </row>
    <row r="235" spans="3:5" x14ac:dyDescent="0.2">
      <c r="C235" s="1216"/>
      <c r="D235" s="1216"/>
      <c r="E235" s="1216"/>
    </row>
    <row r="236" spans="3:5" x14ac:dyDescent="0.2">
      <c r="C236" s="1216"/>
      <c r="D236" s="1216"/>
      <c r="E236" s="1216"/>
    </row>
    <row r="237" spans="3:5" x14ac:dyDescent="0.2">
      <c r="C237" s="1216"/>
      <c r="D237" s="1216"/>
      <c r="E237" s="1216"/>
    </row>
    <row r="238" spans="3:5" x14ac:dyDescent="0.2">
      <c r="C238" s="1216"/>
      <c r="D238" s="1216"/>
      <c r="E238" s="1216"/>
    </row>
    <row r="239" spans="3:5" x14ac:dyDescent="0.2">
      <c r="C239" s="1216"/>
      <c r="D239" s="1216"/>
      <c r="E239" s="1216"/>
    </row>
    <row r="240" spans="3:5" x14ac:dyDescent="0.2">
      <c r="C240" s="1216"/>
      <c r="D240" s="1216"/>
      <c r="E240" s="1216"/>
    </row>
    <row r="241" spans="3:5" x14ac:dyDescent="0.2">
      <c r="C241" s="1216"/>
      <c r="D241" s="1216"/>
      <c r="E241" s="1216"/>
    </row>
    <row r="242" spans="3:5" x14ac:dyDescent="0.2">
      <c r="C242" s="1216"/>
      <c r="D242" s="1216"/>
      <c r="E242" s="1216"/>
    </row>
    <row r="243" spans="3:5" x14ac:dyDescent="0.2">
      <c r="C243" s="1216"/>
      <c r="D243" s="1216"/>
      <c r="E243" s="1216"/>
    </row>
    <row r="244" spans="3:5" x14ac:dyDescent="0.2">
      <c r="C244" s="1216"/>
      <c r="D244" s="1216"/>
      <c r="E244" s="1216"/>
    </row>
    <row r="245" spans="3:5" x14ac:dyDescent="0.2">
      <c r="C245" s="1216"/>
      <c r="D245" s="1216"/>
      <c r="E245" s="1216"/>
    </row>
    <row r="246" spans="3:5" x14ac:dyDescent="0.2">
      <c r="C246" s="1216"/>
      <c r="D246" s="1216"/>
      <c r="E246" s="1216"/>
    </row>
    <row r="247" spans="3:5" x14ac:dyDescent="0.2">
      <c r="C247" s="1216"/>
      <c r="D247" s="1216"/>
      <c r="E247" s="1216"/>
    </row>
    <row r="248" spans="3:5" x14ac:dyDescent="0.2">
      <c r="C248" s="1216"/>
      <c r="D248" s="1216"/>
      <c r="E248" s="1216"/>
    </row>
    <row r="249" spans="3:5" x14ac:dyDescent="0.2">
      <c r="C249" s="1216"/>
      <c r="D249" s="1216"/>
      <c r="E249" s="1216"/>
    </row>
    <row r="250" spans="3:5" x14ac:dyDescent="0.2">
      <c r="C250" s="1216"/>
      <c r="D250" s="1216"/>
      <c r="E250" s="1216"/>
    </row>
    <row r="251" spans="3:5" x14ac:dyDescent="0.2">
      <c r="C251" s="1216"/>
      <c r="D251" s="1216"/>
      <c r="E251" s="1216"/>
    </row>
    <row r="252" spans="3:5" x14ac:dyDescent="0.2">
      <c r="C252" s="1216"/>
      <c r="D252" s="1216"/>
      <c r="E252" s="1216"/>
    </row>
    <row r="253" spans="3:5" x14ac:dyDescent="0.2">
      <c r="C253" s="1216"/>
      <c r="D253" s="1216"/>
      <c r="E253" s="1216"/>
    </row>
    <row r="254" spans="3:5" x14ac:dyDescent="0.2">
      <c r="C254" s="1216"/>
      <c r="D254" s="1216"/>
      <c r="E254" s="1216"/>
    </row>
    <row r="255" spans="3:5" x14ac:dyDescent="0.2">
      <c r="C255" s="1216"/>
      <c r="D255" s="1216"/>
      <c r="E255" s="1216"/>
    </row>
    <row r="256" spans="3:5" x14ac:dyDescent="0.2">
      <c r="C256" s="1216"/>
      <c r="D256" s="1216"/>
      <c r="E256" s="1216"/>
    </row>
    <row r="257" spans="3:5" x14ac:dyDescent="0.2">
      <c r="C257" s="1216"/>
      <c r="D257" s="1216"/>
      <c r="E257" s="1216"/>
    </row>
    <row r="258" spans="3:5" x14ac:dyDescent="0.2">
      <c r="C258" s="1216"/>
      <c r="D258" s="1216"/>
      <c r="E258" s="1216"/>
    </row>
    <row r="259" spans="3:5" x14ac:dyDescent="0.2">
      <c r="C259" s="1216"/>
      <c r="D259" s="1216"/>
      <c r="E259" s="1216"/>
    </row>
    <row r="260" spans="3:5" x14ac:dyDescent="0.2">
      <c r="C260" s="1216"/>
      <c r="D260" s="1216"/>
      <c r="E260" s="1216"/>
    </row>
    <row r="261" spans="3:5" x14ac:dyDescent="0.2">
      <c r="C261" s="1216"/>
      <c r="D261" s="1216"/>
      <c r="E261" s="1216"/>
    </row>
    <row r="262" spans="3:5" x14ac:dyDescent="0.2">
      <c r="C262" s="1216"/>
      <c r="D262" s="1216"/>
      <c r="E262" s="1216"/>
    </row>
    <row r="263" spans="3:5" x14ac:dyDescent="0.2">
      <c r="C263" s="1216"/>
      <c r="D263" s="1216"/>
      <c r="E263" s="1216"/>
    </row>
    <row r="264" spans="3:5" x14ac:dyDescent="0.2">
      <c r="C264" s="1216"/>
      <c r="D264" s="1216"/>
      <c r="E264" s="1216"/>
    </row>
    <row r="265" spans="3:5" x14ac:dyDescent="0.2">
      <c r="C265" s="1216"/>
      <c r="D265" s="1216"/>
      <c r="E265" s="1216"/>
    </row>
    <row r="266" spans="3:5" x14ac:dyDescent="0.2">
      <c r="C266" s="1216"/>
      <c r="D266" s="1216"/>
      <c r="E266" s="1216"/>
    </row>
    <row r="267" spans="3:5" x14ac:dyDescent="0.2">
      <c r="C267" s="1216"/>
      <c r="D267" s="1216"/>
      <c r="E267" s="1216"/>
    </row>
    <row r="268" spans="3:5" x14ac:dyDescent="0.2">
      <c r="C268" s="1216"/>
      <c r="D268" s="1216"/>
      <c r="E268" s="1216"/>
    </row>
    <row r="269" spans="3:5" x14ac:dyDescent="0.2">
      <c r="C269" s="1216"/>
      <c r="D269" s="1216"/>
      <c r="E269" s="1216"/>
    </row>
    <row r="270" spans="3:5" x14ac:dyDescent="0.2">
      <c r="C270" s="1216"/>
      <c r="D270" s="1216"/>
      <c r="E270" s="1216"/>
    </row>
    <row r="271" spans="3:5" x14ac:dyDescent="0.2">
      <c r="C271" s="1216"/>
      <c r="D271" s="1216"/>
      <c r="E271" s="1216"/>
    </row>
    <row r="272" spans="3:5" x14ac:dyDescent="0.2">
      <c r="C272" s="1216"/>
      <c r="D272" s="1216"/>
      <c r="E272" s="1216"/>
    </row>
    <row r="273" spans="3:5" x14ac:dyDescent="0.2">
      <c r="C273" s="1216"/>
      <c r="D273" s="1216"/>
      <c r="E273" s="1216"/>
    </row>
    <row r="274" spans="3:5" x14ac:dyDescent="0.2">
      <c r="C274" s="1216"/>
      <c r="D274" s="1216"/>
      <c r="E274" s="1216"/>
    </row>
    <row r="275" spans="3:5" x14ac:dyDescent="0.2">
      <c r="C275" s="1216"/>
      <c r="D275" s="1216"/>
      <c r="E275" s="1216"/>
    </row>
    <row r="276" spans="3:5" x14ac:dyDescent="0.2">
      <c r="C276" s="1216"/>
      <c r="D276" s="1216"/>
      <c r="E276" s="1216"/>
    </row>
    <row r="277" spans="3:5" x14ac:dyDescent="0.2">
      <c r="C277" s="1216"/>
      <c r="D277" s="1216"/>
      <c r="E277" s="1216"/>
    </row>
    <row r="278" spans="3:5" x14ac:dyDescent="0.2">
      <c r="C278" s="1216"/>
      <c r="D278" s="1216"/>
      <c r="E278" s="1216"/>
    </row>
    <row r="279" spans="3:5" x14ac:dyDescent="0.2">
      <c r="C279" s="1216"/>
      <c r="D279" s="1216"/>
      <c r="E279" s="1216"/>
    </row>
    <row r="280" spans="3:5" x14ac:dyDescent="0.2">
      <c r="C280" s="1216"/>
      <c r="D280" s="1216"/>
      <c r="E280" s="1216"/>
    </row>
    <row r="281" spans="3:5" x14ac:dyDescent="0.2">
      <c r="C281" s="1216"/>
      <c r="D281" s="1216"/>
      <c r="E281" s="1216"/>
    </row>
  </sheetData>
  <sheetProtection selectLockedCells="1" selectUnlockedCells="1"/>
  <mergeCells count="4">
    <mergeCell ref="A1:E1"/>
    <mergeCell ref="A2:E2"/>
    <mergeCell ref="A3:E3"/>
    <mergeCell ref="A4:E4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5" firstPageNumber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6" tint="-0.249977111117893"/>
  </sheetPr>
  <dimension ref="A1:AQ83"/>
  <sheetViews>
    <sheetView zoomScaleNormal="100" workbookViewId="0">
      <selection activeCell="AN79" sqref="AN79"/>
    </sheetView>
  </sheetViews>
  <sheetFormatPr defaultColWidth="9.140625" defaultRowHeight="18" customHeight="1" x14ac:dyDescent="0.2"/>
  <cols>
    <col min="1" max="1" width="4.140625" style="895" customWidth="1"/>
    <col min="2" max="2" width="4.85546875" style="880" customWidth="1"/>
    <col min="3" max="3" width="31.140625" style="902" customWidth="1"/>
    <col min="4" max="4" width="4.5703125" style="905" customWidth="1"/>
    <col min="5" max="25" width="4.5703125" style="814" customWidth="1"/>
    <col min="26" max="26" width="5.7109375" style="814" customWidth="1"/>
    <col min="27" max="28" width="4.5703125" style="780" customWidth="1"/>
    <col min="29" max="42" width="4.5703125" style="895" customWidth="1"/>
    <col min="43" max="43" width="5.7109375" style="895" customWidth="1"/>
    <col min="44" max="16384" width="9.140625" style="895"/>
  </cols>
  <sheetData>
    <row r="1" spans="1:43" ht="8.25" x14ac:dyDescent="0.15">
      <c r="B1" s="2066" t="s">
        <v>3032</v>
      </c>
      <c r="C1" s="2066"/>
      <c r="D1" s="2066"/>
      <c r="E1" s="2066"/>
      <c r="F1" s="2066"/>
      <c r="G1" s="2066"/>
      <c r="H1" s="2066"/>
      <c r="I1" s="2066"/>
      <c r="J1" s="2066"/>
      <c r="K1" s="2066"/>
      <c r="L1" s="2066"/>
      <c r="M1" s="2066"/>
      <c r="N1" s="2066"/>
      <c r="O1" s="2066"/>
      <c r="P1" s="2066"/>
      <c r="Q1" s="2066"/>
      <c r="R1" s="2066"/>
      <c r="S1" s="2066"/>
      <c r="T1" s="2066"/>
      <c r="U1" s="2066"/>
      <c r="V1" s="2066"/>
      <c r="W1" s="2066"/>
      <c r="X1" s="2066"/>
      <c r="Y1" s="2066"/>
      <c r="Z1" s="2066"/>
      <c r="AA1" s="2066"/>
      <c r="AB1" s="2066"/>
      <c r="AC1" s="2066"/>
      <c r="AD1" s="2066"/>
      <c r="AE1" s="2066"/>
      <c r="AF1" s="2066"/>
      <c r="AG1" s="2066"/>
      <c r="AH1" s="2066"/>
      <c r="AI1" s="2066"/>
      <c r="AJ1" s="2066"/>
      <c r="AK1" s="2066"/>
      <c r="AL1" s="2066"/>
      <c r="AM1" s="2066"/>
      <c r="AN1" s="2066"/>
      <c r="AO1" s="2066"/>
      <c r="AP1" s="2066"/>
      <c r="AQ1" s="2066"/>
    </row>
    <row r="2" spans="1:43" ht="9.75" x14ac:dyDescent="0.2">
      <c r="B2" s="1887" t="s">
        <v>74</v>
      </c>
      <c r="C2" s="1887"/>
      <c r="D2" s="1887"/>
      <c r="E2" s="1887"/>
      <c r="F2" s="1887"/>
      <c r="G2" s="1887"/>
      <c r="H2" s="1887"/>
      <c r="I2" s="1887"/>
      <c r="J2" s="1887"/>
      <c r="K2" s="1887"/>
      <c r="L2" s="1887"/>
      <c r="M2" s="1887"/>
      <c r="N2" s="1887"/>
      <c r="O2" s="1887"/>
      <c r="P2" s="1887"/>
      <c r="Q2" s="1887"/>
      <c r="R2" s="1887"/>
      <c r="S2" s="1887"/>
      <c r="T2" s="1887"/>
      <c r="U2" s="1887"/>
      <c r="V2" s="1887"/>
      <c r="W2" s="1887"/>
      <c r="X2" s="1887"/>
      <c r="Y2" s="1887"/>
      <c r="Z2" s="1887"/>
      <c r="AA2" s="1887"/>
      <c r="AB2" s="1887"/>
      <c r="AC2" s="1887"/>
      <c r="AD2" s="1887"/>
      <c r="AE2" s="1887"/>
      <c r="AF2" s="1887"/>
      <c r="AG2" s="1887"/>
      <c r="AH2" s="1887"/>
      <c r="AI2" s="1887"/>
      <c r="AJ2" s="1887"/>
      <c r="AK2" s="1887"/>
      <c r="AL2" s="1887"/>
      <c r="AM2" s="1887"/>
      <c r="AN2" s="1887"/>
      <c r="AO2" s="1887"/>
      <c r="AP2" s="1887"/>
      <c r="AQ2" s="1887"/>
    </row>
    <row r="3" spans="1:43" ht="9.75" x14ac:dyDescent="0.2">
      <c r="B3" s="1887" t="s">
        <v>2791</v>
      </c>
      <c r="C3" s="1887"/>
      <c r="D3" s="1887"/>
      <c r="E3" s="1887"/>
      <c r="F3" s="1887"/>
      <c r="G3" s="1887"/>
      <c r="H3" s="1887"/>
      <c r="I3" s="1887"/>
      <c r="J3" s="1887"/>
      <c r="K3" s="1887"/>
      <c r="L3" s="1887"/>
      <c r="M3" s="1887"/>
      <c r="N3" s="1887"/>
      <c r="O3" s="1887"/>
      <c r="P3" s="1887"/>
      <c r="Q3" s="1887"/>
      <c r="R3" s="1887"/>
      <c r="S3" s="1887"/>
      <c r="T3" s="1887"/>
      <c r="U3" s="1887"/>
      <c r="V3" s="1887"/>
      <c r="W3" s="1887"/>
      <c r="X3" s="1887"/>
      <c r="Y3" s="1887"/>
      <c r="Z3" s="1887"/>
      <c r="AA3" s="1887"/>
      <c r="AB3" s="1887"/>
      <c r="AC3" s="1887"/>
      <c r="AD3" s="1887"/>
      <c r="AE3" s="1887"/>
      <c r="AF3" s="1887"/>
      <c r="AG3" s="1887"/>
      <c r="AH3" s="1887"/>
      <c r="AI3" s="1887"/>
      <c r="AJ3" s="1887"/>
      <c r="AK3" s="1887"/>
      <c r="AL3" s="1887"/>
      <c r="AM3" s="1887"/>
      <c r="AN3" s="1887"/>
      <c r="AO3" s="1887"/>
      <c r="AP3" s="1887"/>
      <c r="AQ3" s="1887"/>
    </row>
    <row r="4" spans="1:43" ht="12.75" customHeight="1" x14ac:dyDescent="0.2">
      <c r="B4" s="2135" t="s">
        <v>282</v>
      </c>
      <c r="C4" s="2135"/>
      <c r="D4" s="2135"/>
      <c r="E4" s="2135"/>
      <c r="F4" s="2135"/>
      <c r="G4" s="2135"/>
      <c r="H4" s="2135"/>
      <c r="I4" s="2135"/>
      <c r="J4" s="2135"/>
      <c r="K4" s="2135"/>
      <c r="L4" s="2135"/>
      <c r="M4" s="2135"/>
      <c r="N4" s="2135"/>
      <c r="O4" s="2135"/>
      <c r="P4" s="2135"/>
      <c r="Q4" s="2135"/>
      <c r="R4" s="2135"/>
      <c r="S4" s="2135"/>
      <c r="T4" s="2135"/>
      <c r="U4" s="2135"/>
      <c r="V4" s="2135"/>
      <c r="W4" s="2135"/>
      <c r="X4" s="2135"/>
      <c r="Y4" s="2135"/>
      <c r="Z4" s="2135"/>
      <c r="AA4" s="2135"/>
      <c r="AB4" s="2135"/>
      <c r="AC4" s="2135"/>
      <c r="AD4" s="2135"/>
      <c r="AE4" s="2135"/>
      <c r="AF4" s="2135"/>
      <c r="AG4" s="2135"/>
      <c r="AH4" s="2135"/>
      <c r="AI4" s="2135"/>
      <c r="AJ4" s="2135"/>
      <c r="AK4" s="2135"/>
      <c r="AL4" s="2135"/>
      <c r="AM4" s="2135"/>
      <c r="AN4" s="2135"/>
      <c r="AO4" s="2135"/>
      <c r="AP4" s="2135"/>
      <c r="AQ4" s="2135"/>
    </row>
    <row r="5" spans="1:43" ht="9.75" x14ac:dyDescent="0.2">
      <c r="A5" s="1147"/>
      <c r="B5" s="2129" t="s">
        <v>445</v>
      </c>
      <c r="C5" s="1218" t="s">
        <v>56</v>
      </c>
      <c r="D5" s="2133" t="s">
        <v>58</v>
      </c>
      <c r="E5" s="2134"/>
      <c r="F5" s="2133" t="s">
        <v>59</v>
      </c>
      <c r="G5" s="2134"/>
      <c r="H5" s="2133" t="s">
        <v>446</v>
      </c>
      <c r="I5" s="2134"/>
      <c r="J5" s="2133" t="s">
        <v>447</v>
      </c>
      <c r="K5" s="2134"/>
      <c r="L5" s="2133" t="s">
        <v>448</v>
      </c>
      <c r="M5" s="2134"/>
      <c r="N5" s="2133" t="s">
        <v>557</v>
      </c>
      <c r="O5" s="2136"/>
      <c r="P5" s="2137" t="s">
        <v>565</v>
      </c>
      <c r="Q5" s="2138"/>
      <c r="R5" s="2137" t="s">
        <v>2792</v>
      </c>
      <c r="S5" s="2138"/>
      <c r="T5" s="2137" t="s">
        <v>567</v>
      </c>
      <c r="U5" s="2138"/>
      <c r="V5" s="2137" t="s">
        <v>569</v>
      </c>
      <c r="W5" s="2138"/>
      <c r="X5" s="2137" t="s">
        <v>2793</v>
      </c>
      <c r="Y5" s="2138"/>
      <c r="Z5" s="1219" t="s">
        <v>2794</v>
      </c>
      <c r="AA5" s="2139" t="s">
        <v>2795</v>
      </c>
      <c r="AB5" s="2140"/>
      <c r="AC5" s="2139" t="s">
        <v>2797</v>
      </c>
      <c r="AD5" s="2140"/>
      <c r="AE5" s="2139" t="s">
        <v>2798</v>
      </c>
      <c r="AF5" s="2140"/>
      <c r="AG5" s="2139" t="s">
        <v>2799</v>
      </c>
      <c r="AH5" s="2140"/>
      <c r="AI5" s="2139" t="s">
        <v>2800</v>
      </c>
      <c r="AJ5" s="2140"/>
      <c r="AK5" s="2139" t="s">
        <v>2801</v>
      </c>
      <c r="AL5" s="2140"/>
      <c r="AM5" s="2139" t="s">
        <v>2458</v>
      </c>
      <c r="AN5" s="2140"/>
      <c r="AO5" s="2139" t="s">
        <v>2802</v>
      </c>
      <c r="AP5" s="2140"/>
      <c r="AQ5" s="1220" t="s">
        <v>2803</v>
      </c>
    </row>
    <row r="6" spans="1:43" ht="10.5" thickBot="1" x14ac:dyDescent="0.25">
      <c r="A6" s="1147"/>
      <c r="B6" s="2130"/>
      <c r="C6" s="1139"/>
      <c r="D6" s="2080" t="s">
        <v>64</v>
      </c>
      <c r="E6" s="2081"/>
      <c r="F6" s="2081"/>
      <c r="G6" s="2081"/>
      <c r="H6" s="2081"/>
      <c r="I6" s="2081"/>
      <c r="J6" s="2081"/>
      <c r="K6" s="2081"/>
      <c r="L6" s="2081"/>
      <c r="M6" s="2081"/>
      <c r="N6" s="2081"/>
      <c r="O6" s="2081"/>
      <c r="P6" s="2082"/>
      <c r="Q6" s="2082"/>
      <c r="R6" s="2082"/>
      <c r="S6" s="2082"/>
      <c r="T6" s="2082"/>
      <c r="U6" s="2082"/>
      <c r="V6" s="2082"/>
      <c r="W6" s="2082"/>
      <c r="X6" s="2082"/>
      <c r="Y6" s="2082"/>
      <c r="Z6" s="2083"/>
      <c r="AA6" s="2084" t="s">
        <v>60</v>
      </c>
      <c r="AB6" s="2084"/>
      <c r="AC6" s="2084"/>
      <c r="AD6" s="2084"/>
      <c r="AE6" s="2084"/>
      <c r="AF6" s="2084"/>
      <c r="AG6" s="2084"/>
      <c r="AH6" s="2084"/>
      <c r="AI6" s="2084"/>
      <c r="AJ6" s="2084"/>
      <c r="AK6" s="2084"/>
      <c r="AL6" s="2084"/>
      <c r="AM6" s="2084"/>
      <c r="AN6" s="2084"/>
      <c r="AO6" s="2084"/>
      <c r="AP6" s="2084"/>
      <c r="AQ6" s="2084"/>
    </row>
    <row r="7" spans="1:43" s="897" customFormat="1" ht="27" customHeight="1" x14ac:dyDescent="0.2">
      <c r="A7" s="1166"/>
      <c r="B7" s="2131"/>
      <c r="C7" s="2086" t="s">
        <v>82</v>
      </c>
      <c r="D7" s="2092" t="s">
        <v>427</v>
      </c>
      <c r="E7" s="2093"/>
      <c r="F7" s="2096" t="s">
        <v>21</v>
      </c>
      <c r="G7" s="2096"/>
      <c r="H7" s="2096" t="s">
        <v>425</v>
      </c>
      <c r="I7" s="2096"/>
      <c r="J7" s="2093" t="s">
        <v>435</v>
      </c>
      <c r="K7" s="2093"/>
      <c r="L7" s="2093" t="s">
        <v>434</v>
      </c>
      <c r="M7" s="2093"/>
      <c r="N7" s="2098" t="s">
        <v>249</v>
      </c>
      <c r="O7" s="2099"/>
      <c r="P7" s="2104" t="s">
        <v>2807</v>
      </c>
      <c r="Q7" s="2104"/>
      <c r="R7" s="2093" t="s">
        <v>2808</v>
      </c>
      <c r="S7" s="2093"/>
      <c r="T7" s="2093" t="s">
        <v>2810</v>
      </c>
      <c r="U7" s="2096"/>
      <c r="V7" s="2104" t="s">
        <v>2812</v>
      </c>
      <c r="W7" s="2104"/>
      <c r="X7" s="2104" t="s">
        <v>64</v>
      </c>
      <c r="Y7" s="2108"/>
      <c r="Z7" s="2110" t="s">
        <v>2813</v>
      </c>
      <c r="AA7" s="2149" t="s">
        <v>2908</v>
      </c>
      <c r="AB7" s="2142"/>
      <c r="AC7" s="2151" t="s">
        <v>428</v>
      </c>
      <c r="AD7" s="2152"/>
      <c r="AE7" s="2141" t="s">
        <v>2816</v>
      </c>
      <c r="AF7" s="2142"/>
      <c r="AG7" s="2141" t="s">
        <v>2817</v>
      </c>
      <c r="AH7" s="2142"/>
      <c r="AI7" s="2151" t="s">
        <v>2818</v>
      </c>
      <c r="AJ7" s="2152"/>
      <c r="AK7" s="2141" t="s">
        <v>2820</v>
      </c>
      <c r="AL7" s="2142"/>
      <c r="AM7" s="2145" t="s">
        <v>2821</v>
      </c>
      <c r="AN7" s="2146"/>
      <c r="AO7" s="2104" t="s">
        <v>60</v>
      </c>
      <c r="AP7" s="2108"/>
      <c r="AQ7" s="2117" t="s">
        <v>419</v>
      </c>
    </row>
    <row r="8" spans="1:43" s="897" customFormat="1" ht="37.5" customHeight="1" x14ac:dyDescent="0.2">
      <c r="A8" s="1166"/>
      <c r="B8" s="2131"/>
      <c r="C8" s="2087"/>
      <c r="D8" s="2094"/>
      <c r="E8" s="2095"/>
      <c r="F8" s="2097"/>
      <c r="G8" s="2097"/>
      <c r="H8" s="2097"/>
      <c r="I8" s="2097"/>
      <c r="J8" s="2095"/>
      <c r="K8" s="2095"/>
      <c r="L8" s="2095"/>
      <c r="M8" s="2095"/>
      <c r="N8" s="2100"/>
      <c r="O8" s="2101"/>
      <c r="P8" s="2105"/>
      <c r="Q8" s="2105"/>
      <c r="R8" s="2102"/>
      <c r="S8" s="2102"/>
      <c r="T8" s="2102"/>
      <c r="U8" s="2103"/>
      <c r="V8" s="1947"/>
      <c r="W8" s="1947"/>
      <c r="X8" s="1947"/>
      <c r="Y8" s="2109"/>
      <c r="Z8" s="2111"/>
      <c r="AA8" s="2150"/>
      <c r="AB8" s="2144"/>
      <c r="AC8" s="2153"/>
      <c r="AD8" s="2154"/>
      <c r="AE8" s="2143"/>
      <c r="AF8" s="2144"/>
      <c r="AG8" s="2143"/>
      <c r="AH8" s="2144"/>
      <c r="AI8" s="2153"/>
      <c r="AJ8" s="2154"/>
      <c r="AK8" s="2143"/>
      <c r="AL8" s="2144"/>
      <c r="AM8" s="2147"/>
      <c r="AN8" s="2148"/>
      <c r="AO8" s="1947"/>
      <c r="AP8" s="2109"/>
      <c r="AQ8" s="2118"/>
    </row>
    <row r="9" spans="1:43" ht="34.5" customHeight="1" thickBot="1" x14ac:dyDescent="0.2">
      <c r="A9" s="1147"/>
      <c r="B9" s="2132"/>
      <c r="C9" s="2088"/>
      <c r="D9" s="1141" t="s">
        <v>61</v>
      </c>
      <c r="E9" s="1142" t="s">
        <v>62</v>
      </c>
      <c r="F9" s="1143" t="s">
        <v>61</v>
      </c>
      <c r="G9" s="1142" t="s">
        <v>62</v>
      </c>
      <c r="H9" s="1143" t="s">
        <v>61</v>
      </c>
      <c r="I9" s="1142" t="s">
        <v>62</v>
      </c>
      <c r="J9" s="1143" t="s">
        <v>61</v>
      </c>
      <c r="K9" s="1143" t="s">
        <v>62</v>
      </c>
      <c r="L9" s="1143" t="s">
        <v>61</v>
      </c>
      <c r="M9" s="1142" t="s">
        <v>62</v>
      </c>
      <c r="N9" s="1143" t="s">
        <v>61</v>
      </c>
      <c r="O9" s="1142" t="s">
        <v>62</v>
      </c>
      <c r="P9" s="1144" t="s">
        <v>61</v>
      </c>
      <c r="Q9" s="1144" t="s">
        <v>62</v>
      </c>
      <c r="R9" s="1144" t="s">
        <v>61</v>
      </c>
      <c r="S9" s="1144" t="s">
        <v>62</v>
      </c>
      <c r="T9" s="1144" t="s">
        <v>61</v>
      </c>
      <c r="U9" s="1144" t="s">
        <v>62</v>
      </c>
      <c r="V9" s="1144" t="s">
        <v>61</v>
      </c>
      <c r="W9" s="1144" t="s">
        <v>62</v>
      </c>
      <c r="X9" s="1144" t="s">
        <v>61</v>
      </c>
      <c r="Y9" s="1145" t="s">
        <v>62</v>
      </c>
      <c r="Z9" s="2112"/>
      <c r="AA9" s="1146" t="s">
        <v>61</v>
      </c>
      <c r="AB9" s="1144" t="s">
        <v>62</v>
      </c>
      <c r="AC9" s="1144" t="s">
        <v>61</v>
      </c>
      <c r="AD9" s="1144" t="s">
        <v>62</v>
      </c>
      <c r="AE9" s="1144" t="s">
        <v>61</v>
      </c>
      <c r="AF9" s="1144" t="s">
        <v>62</v>
      </c>
      <c r="AG9" s="1144" t="s">
        <v>61</v>
      </c>
      <c r="AH9" s="1144" t="s">
        <v>62</v>
      </c>
      <c r="AI9" s="1144" t="s">
        <v>61</v>
      </c>
      <c r="AJ9" s="1144" t="s">
        <v>62</v>
      </c>
      <c r="AK9" s="1144" t="s">
        <v>61</v>
      </c>
      <c r="AL9" s="1144" t="s">
        <v>62</v>
      </c>
      <c r="AM9" s="1144" t="s">
        <v>61</v>
      </c>
      <c r="AN9" s="1144" t="s">
        <v>62</v>
      </c>
      <c r="AO9" s="1144" t="s">
        <v>61</v>
      </c>
      <c r="AP9" s="1145" t="s">
        <v>62</v>
      </c>
      <c r="AQ9" s="2119"/>
    </row>
    <row r="10" spans="1:43" s="897" customFormat="1" ht="12.75" customHeight="1" x14ac:dyDescent="0.2">
      <c r="A10" s="1166"/>
      <c r="B10" s="1221" t="s">
        <v>2909</v>
      </c>
      <c r="C10" s="1222" t="s">
        <v>480</v>
      </c>
      <c r="D10" s="1223"/>
      <c r="E10" s="1154"/>
      <c r="F10" s="1156"/>
      <c r="G10" s="1154"/>
      <c r="H10" s="1156"/>
      <c r="I10" s="1154"/>
      <c r="J10" s="1156"/>
      <c r="K10" s="1154"/>
      <c r="L10" s="1156"/>
      <c r="M10" s="1154"/>
      <c r="N10" s="1151"/>
      <c r="O10" s="1224"/>
      <c r="P10" s="1151"/>
      <c r="Q10" s="1152"/>
      <c r="R10" s="1151"/>
      <c r="S10" s="1152"/>
      <c r="T10" s="1151"/>
      <c r="U10" s="1152"/>
      <c r="V10" s="1151"/>
      <c r="W10" s="1152"/>
      <c r="X10" s="1156">
        <f>D10+F10+H10+J10+L10+N10+P10+R10+T10+V10</f>
        <v>0</v>
      </c>
      <c r="Y10" s="1156">
        <f>E10+G10+I10+K10+M10+O10+Q10+S10+U10+W10</f>
        <v>0</v>
      </c>
      <c r="Z10" s="1157">
        <f>X10+Y10</f>
        <v>0</v>
      </c>
      <c r="AA10" s="1151"/>
      <c r="AB10" s="1152"/>
      <c r="AC10" s="1151"/>
      <c r="AD10" s="1152"/>
      <c r="AE10" s="1151"/>
      <c r="AF10" s="1152"/>
      <c r="AG10" s="1151"/>
      <c r="AH10" s="1152"/>
      <c r="AI10" s="1151"/>
      <c r="AJ10" s="1152"/>
      <c r="AK10" s="1151"/>
      <c r="AL10" s="1152"/>
      <c r="AM10" s="1151"/>
      <c r="AN10" s="1152"/>
      <c r="AO10" s="1161">
        <f>AA10+AC10+AE10+AG10+AI10+AK10+AM10</f>
        <v>0</v>
      </c>
      <c r="AP10" s="1161">
        <f>AB10+AD10+AF10+AH10+AJ10+AL10+AN10</f>
        <v>0</v>
      </c>
      <c r="AQ10" s="1162">
        <f t="shared" ref="AQ10:AQ28" si="0">AO10+AP10</f>
        <v>0</v>
      </c>
    </row>
    <row r="11" spans="1:43" s="897" customFormat="1" ht="16.5" x14ac:dyDescent="0.2">
      <c r="A11" s="1166"/>
      <c r="B11" s="1148" t="s">
        <v>455</v>
      </c>
      <c r="C11" s="1149" t="s">
        <v>2910</v>
      </c>
      <c r="D11" s="1190">
        <v>150256</v>
      </c>
      <c r="E11" s="1180">
        <v>18942</v>
      </c>
      <c r="F11" s="1175"/>
      <c r="G11" s="1180">
        <v>27084</v>
      </c>
      <c r="H11" s="1175"/>
      <c r="I11" s="1180">
        <v>62795</v>
      </c>
      <c r="J11" s="1175"/>
      <c r="K11" s="1180"/>
      <c r="L11" s="1175"/>
      <c r="M11" s="1180"/>
      <c r="N11" s="1158"/>
      <c r="O11" s="1170"/>
      <c r="P11" s="1158"/>
      <c r="Q11" s="1180">
        <v>232</v>
      </c>
      <c r="R11" s="1158"/>
      <c r="S11" s="1152"/>
      <c r="T11" s="1151"/>
      <c r="U11" s="1152"/>
      <c r="V11" s="1151"/>
      <c r="W11" s="1152"/>
      <c r="X11" s="1156">
        <f t="shared" ref="X11:Y81" si="1">D11+F11+H11+J11+L11+N11+P11+R11+T11+V11</f>
        <v>150256</v>
      </c>
      <c r="Y11" s="1156">
        <f t="shared" si="1"/>
        <v>109053</v>
      </c>
      <c r="Z11" s="1157">
        <f t="shared" ref="Z11:Z79" si="2">X11+Y11</f>
        <v>259309</v>
      </c>
      <c r="AA11" s="1151"/>
      <c r="AB11" s="1152"/>
      <c r="AC11" s="1151"/>
      <c r="AD11" s="1154">
        <v>702</v>
      </c>
      <c r="AE11" s="1156"/>
      <c r="AF11" s="1154"/>
      <c r="AG11" s="1156"/>
      <c r="AH11" s="1154"/>
      <c r="AI11" s="1156"/>
      <c r="AJ11" s="1154">
        <v>24</v>
      </c>
      <c r="AK11" s="1156"/>
      <c r="AL11" s="1154"/>
      <c r="AM11" s="1156"/>
      <c r="AN11" s="1154"/>
      <c r="AO11" s="1161">
        <f t="shared" ref="AO11:AP79" si="3">AA11+AC11+AE11+AG11+AI11+AK11+AM11</f>
        <v>0</v>
      </c>
      <c r="AP11" s="1161">
        <f t="shared" si="3"/>
        <v>726</v>
      </c>
      <c r="AQ11" s="1162">
        <f t="shared" si="0"/>
        <v>726</v>
      </c>
    </row>
    <row r="12" spans="1:43" s="897" customFormat="1" ht="9.75" x14ac:dyDescent="0.2">
      <c r="A12" s="1166"/>
      <c r="B12" s="1148" t="s">
        <v>463</v>
      </c>
      <c r="C12" s="898" t="s">
        <v>2911</v>
      </c>
      <c r="D12" s="1183"/>
      <c r="E12" s="1170">
        <v>19277</v>
      </c>
      <c r="F12" s="1161"/>
      <c r="G12" s="1170">
        <v>2745</v>
      </c>
      <c r="H12" s="1161"/>
      <c r="I12" s="1170">
        <v>46</v>
      </c>
      <c r="J12" s="1161"/>
      <c r="K12" s="1170"/>
      <c r="L12" s="1161"/>
      <c r="M12" s="1170"/>
      <c r="N12" s="1161"/>
      <c r="O12" s="1170"/>
      <c r="P12" s="1161"/>
      <c r="Q12" s="1170"/>
      <c r="R12" s="1161"/>
      <c r="S12" s="1170"/>
      <c r="T12" s="1161"/>
      <c r="U12" s="1170"/>
      <c r="V12" s="1161"/>
      <c r="W12" s="1170"/>
      <c r="X12" s="1156">
        <f t="shared" si="1"/>
        <v>0</v>
      </c>
      <c r="Y12" s="1156">
        <f t="shared" si="1"/>
        <v>22068</v>
      </c>
      <c r="Z12" s="1157">
        <f t="shared" si="2"/>
        <v>22068</v>
      </c>
      <c r="AA12" s="1225"/>
      <c r="AB12" s="1171"/>
      <c r="AC12" s="1161"/>
      <c r="AD12" s="1170"/>
      <c r="AE12" s="1161"/>
      <c r="AF12" s="1170"/>
      <c r="AG12" s="1161"/>
      <c r="AH12" s="1170"/>
      <c r="AI12" s="1161"/>
      <c r="AJ12" s="1170"/>
      <c r="AK12" s="1161"/>
      <c r="AL12" s="1170"/>
      <c r="AM12" s="1161"/>
      <c r="AN12" s="1170"/>
      <c r="AO12" s="1161">
        <f t="shared" si="3"/>
        <v>0</v>
      </c>
      <c r="AP12" s="1161">
        <f t="shared" si="3"/>
        <v>0</v>
      </c>
      <c r="AQ12" s="1162">
        <f t="shared" si="0"/>
        <v>0</v>
      </c>
    </row>
    <row r="13" spans="1:43" s="897" customFormat="1" ht="9.75" x14ac:dyDescent="0.2">
      <c r="A13" s="1166"/>
      <c r="B13" s="1148" t="s">
        <v>464</v>
      </c>
      <c r="C13" s="898" t="s">
        <v>2912</v>
      </c>
      <c r="D13" s="1183"/>
      <c r="E13" s="1170">
        <v>5368</v>
      </c>
      <c r="F13" s="1161"/>
      <c r="G13" s="1170">
        <v>775</v>
      </c>
      <c r="H13" s="1161"/>
      <c r="I13" s="1170">
        <v>15</v>
      </c>
      <c r="J13" s="1161"/>
      <c r="K13" s="1170"/>
      <c r="L13" s="1161"/>
      <c r="M13" s="1170"/>
      <c r="N13" s="1161"/>
      <c r="O13" s="1170"/>
      <c r="P13" s="1161"/>
      <c r="Q13" s="1170"/>
      <c r="R13" s="1161"/>
      <c r="S13" s="1170"/>
      <c r="T13" s="1161"/>
      <c r="U13" s="1170"/>
      <c r="V13" s="1161"/>
      <c r="W13" s="1170"/>
      <c r="X13" s="1156">
        <f t="shared" si="1"/>
        <v>0</v>
      </c>
      <c r="Y13" s="1156">
        <f t="shared" si="1"/>
        <v>6158</v>
      </c>
      <c r="Z13" s="1157">
        <f t="shared" si="2"/>
        <v>6158</v>
      </c>
      <c r="AA13" s="1225"/>
      <c r="AB13" s="1171"/>
      <c r="AC13" s="1161"/>
      <c r="AD13" s="1170"/>
      <c r="AE13" s="1161"/>
      <c r="AF13" s="1170"/>
      <c r="AG13" s="1161"/>
      <c r="AH13" s="1170"/>
      <c r="AI13" s="1161"/>
      <c r="AJ13" s="1170"/>
      <c r="AK13" s="1161"/>
      <c r="AL13" s="1170"/>
      <c r="AM13" s="1161"/>
      <c r="AN13" s="1170"/>
      <c r="AO13" s="1161">
        <f t="shared" si="3"/>
        <v>0</v>
      </c>
      <c r="AP13" s="1161">
        <f t="shared" si="3"/>
        <v>0</v>
      </c>
      <c r="AQ13" s="1162">
        <f t="shared" si="0"/>
        <v>0</v>
      </c>
    </row>
    <row r="14" spans="1:43" s="897" customFormat="1" ht="16.5" x14ac:dyDescent="0.2">
      <c r="A14" s="1166"/>
      <c r="B14" s="1148" t="s">
        <v>465</v>
      </c>
      <c r="C14" s="1172" t="s">
        <v>2913</v>
      </c>
      <c r="D14" s="1190">
        <v>1871</v>
      </c>
      <c r="E14" s="1180"/>
      <c r="F14" s="1175">
        <v>160</v>
      </c>
      <c r="G14" s="1180"/>
      <c r="H14" s="1175">
        <v>303</v>
      </c>
      <c r="I14" s="1170">
        <v>96</v>
      </c>
      <c r="J14" s="1175">
        <v>37</v>
      </c>
      <c r="K14" s="1180"/>
      <c r="L14" s="1175"/>
      <c r="M14" s="1180"/>
      <c r="N14" s="1158"/>
      <c r="O14" s="1170"/>
      <c r="P14" s="1158"/>
      <c r="Q14" s="1159"/>
      <c r="R14" s="1158"/>
      <c r="S14" s="1159"/>
      <c r="T14" s="1158"/>
      <c r="U14" s="1159"/>
      <c r="V14" s="1158"/>
      <c r="W14" s="1159"/>
      <c r="X14" s="1156">
        <f t="shared" si="1"/>
        <v>2371</v>
      </c>
      <c r="Y14" s="1156">
        <f t="shared" si="1"/>
        <v>96</v>
      </c>
      <c r="Z14" s="1157">
        <f t="shared" si="2"/>
        <v>2467</v>
      </c>
      <c r="AA14" s="1225"/>
      <c r="AB14" s="1171">
        <v>2371</v>
      </c>
      <c r="AC14" s="1161"/>
      <c r="AD14" s="1170"/>
      <c r="AE14" s="1161"/>
      <c r="AF14" s="1170"/>
      <c r="AG14" s="1161"/>
      <c r="AH14" s="1170"/>
      <c r="AI14" s="1161"/>
      <c r="AJ14" s="1170"/>
      <c r="AK14" s="1161"/>
      <c r="AL14" s="1170"/>
      <c r="AM14" s="1161"/>
      <c r="AN14" s="1170"/>
      <c r="AO14" s="1161">
        <f t="shared" si="3"/>
        <v>0</v>
      </c>
      <c r="AP14" s="1161">
        <f t="shared" si="3"/>
        <v>2371</v>
      </c>
      <c r="AQ14" s="1162">
        <f t="shared" si="0"/>
        <v>2371</v>
      </c>
    </row>
    <row r="15" spans="1:43" s="897" customFormat="1" ht="16.5" x14ac:dyDescent="0.2">
      <c r="A15" s="1166"/>
      <c r="B15" s="1148" t="s">
        <v>466</v>
      </c>
      <c r="C15" s="1172" t="s">
        <v>2914</v>
      </c>
      <c r="D15" s="1190"/>
      <c r="E15" s="1180"/>
      <c r="F15" s="1175"/>
      <c r="G15" s="1180"/>
      <c r="H15" s="1175"/>
      <c r="I15" s="1170"/>
      <c r="J15" s="1175"/>
      <c r="K15" s="1159"/>
      <c r="L15" s="1158"/>
      <c r="M15" s="1159"/>
      <c r="N15" s="1158"/>
      <c r="O15" s="1170"/>
      <c r="P15" s="1158"/>
      <c r="Q15" s="1159"/>
      <c r="R15" s="1158"/>
      <c r="S15" s="1159"/>
      <c r="T15" s="1158"/>
      <c r="U15" s="1159"/>
      <c r="V15" s="1158"/>
      <c r="W15" s="1159"/>
      <c r="X15" s="1156">
        <f t="shared" si="1"/>
        <v>0</v>
      </c>
      <c r="Y15" s="1156">
        <f t="shared" si="1"/>
        <v>0</v>
      </c>
      <c r="Z15" s="1157">
        <f t="shared" si="2"/>
        <v>0</v>
      </c>
      <c r="AA15" s="1225"/>
      <c r="AB15" s="1171"/>
      <c r="AC15" s="1161"/>
      <c r="AD15" s="1170"/>
      <c r="AE15" s="1161"/>
      <c r="AF15" s="1170"/>
      <c r="AG15" s="1161"/>
      <c r="AH15" s="1170"/>
      <c r="AI15" s="1161"/>
      <c r="AJ15" s="1170"/>
      <c r="AK15" s="1161"/>
      <c r="AL15" s="1170"/>
      <c r="AM15" s="1161"/>
      <c r="AN15" s="1170"/>
      <c r="AO15" s="1161">
        <f t="shared" si="3"/>
        <v>0</v>
      </c>
      <c r="AP15" s="1161">
        <f t="shared" si="3"/>
        <v>0</v>
      </c>
      <c r="AQ15" s="1162">
        <f t="shared" si="0"/>
        <v>0</v>
      </c>
    </row>
    <row r="16" spans="1:43" s="897" customFormat="1" ht="9.75" x14ac:dyDescent="0.2">
      <c r="A16" s="1166"/>
      <c r="B16" s="1148" t="s">
        <v>467</v>
      </c>
      <c r="C16" s="1172" t="s">
        <v>3013</v>
      </c>
      <c r="D16" s="1190">
        <v>4113</v>
      </c>
      <c r="E16" s="1180"/>
      <c r="F16" s="1175"/>
      <c r="G16" s="1180"/>
      <c r="H16" s="1175">
        <v>200</v>
      </c>
      <c r="I16" s="1170"/>
      <c r="J16" s="1175"/>
      <c r="K16" s="1159"/>
      <c r="L16" s="1158"/>
      <c r="M16" s="1159"/>
      <c r="N16" s="1158"/>
      <c r="O16" s="1170"/>
      <c r="P16" s="1158"/>
      <c r="Q16" s="1159"/>
      <c r="R16" s="1158"/>
      <c r="S16" s="1159"/>
      <c r="T16" s="1158"/>
      <c r="U16" s="1159"/>
      <c r="V16" s="1158"/>
      <c r="W16" s="1159"/>
      <c r="X16" s="1156">
        <f t="shared" si="1"/>
        <v>4313</v>
      </c>
      <c r="Y16" s="1156">
        <f t="shared" si="1"/>
        <v>0</v>
      </c>
      <c r="Z16" s="1157">
        <f t="shared" si="2"/>
        <v>4313</v>
      </c>
      <c r="AA16" s="1225"/>
      <c r="AB16" s="1171">
        <v>6208</v>
      </c>
      <c r="AC16" s="1161"/>
      <c r="AD16" s="1170"/>
      <c r="AE16" s="1161"/>
      <c r="AF16" s="1170"/>
      <c r="AG16" s="1161"/>
      <c r="AH16" s="1170"/>
      <c r="AI16" s="1161"/>
      <c r="AJ16" s="1170"/>
      <c r="AK16" s="1161"/>
      <c r="AL16" s="1170"/>
      <c r="AM16" s="1161"/>
      <c r="AN16" s="1170"/>
      <c r="AO16" s="1161">
        <f t="shared" si="3"/>
        <v>0</v>
      </c>
      <c r="AP16" s="1161">
        <f t="shared" si="3"/>
        <v>6208</v>
      </c>
      <c r="AQ16" s="1162">
        <f t="shared" si="0"/>
        <v>6208</v>
      </c>
    </row>
    <row r="17" spans="1:43" s="897" customFormat="1" ht="12" customHeight="1" x14ac:dyDescent="0.2">
      <c r="A17" s="1166"/>
      <c r="B17" s="1148" t="s">
        <v>468</v>
      </c>
      <c r="C17" s="1172" t="s">
        <v>3092</v>
      </c>
      <c r="D17" s="1190"/>
      <c r="E17" s="1180"/>
      <c r="F17" s="1175"/>
      <c r="G17" s="1180"/>
      <c r="H17" s="1175"/>
      <c r="I17" s="1170">
        <v>33</v>
      </c>
      <c r="J17" s="1175"/>
      <c r="K17" s="1159"/>
      <c r="L17" s="1158"/>
      <c r="M17" s="1159"/>
      <c r="N17" s="1158"/>
      <c r="O17" s="1170"/>
      <c r="P17" s="1158"/>
      <c r="Q17" s="1159"/>
      <c r="R17" s="1158"/>
      <c r="S17" s="1159"/>
      <c r="T17" s="1158"/>
      <c r="U17" s="1159"/>
      <c r="V17" s="1158"/>
      <c r="W17" s="1159"/>
      <c r="X17" s="1156">
        <f t="shared" si="1"/>
        <v>0</v>
      </c>
      <c r="Y17" s="1156">
        <f t="shared" si="1"/>
        <v>33</v>
      </c>
      <c r="Z17" s="1157">
        <f t="shared" si="2"/>
        <v>33</v>
      </c>
      <c r="AA17" s="1225"/>
      <c r="AB17" s="1171"/>
      <c r="AC17" s="1161"/>
      <c r="AD17" s="1170"/>
      <c r="AE17" s="1161"/>
      <c r="AF17" s="1170"/>
      <c r="AG17" s="1161"/>
      <c r="AH17" s="1170"/>
      <c r="AI17" s="1161"/>
      <c r="AJ17" s="1170"/>
      <c r="AK17" s="1161"/>
      <c r="AL17" s="1170"/>
      <c r="AM17" s="1161"/>
      <c r="AN17" s="1170"/>
      <c r="AO17" s="1161"/>
      <c r="AP17" s="1161"/>
      <c r="AQ17" s="1162"/>
    </row>
    <row r="18" spans="1:43" s="897" customFormat="1" ht="9.75" x14ac:dyDescent="0.2">
      <c r="A18" s="1166"/>
      <c r="B18" s="1148" t="s">
        <v>469</v>
      </c>
      <c r="C18" s="897" t="s">
        <v>3014</v>
      </c>
      <c r="D18" s="1190"/>
      <c r="E18" s="1180"/>
      <c r="F18" s="1175"/>
      <c r="G18" s="1180"/>
      <c r="H18" s="1175"/>
      <c r="I18" s="1170"/>
      <c r="J18" s="1175"/>
      <c r="K18" s="1159"/>
      <c r="L18" s="1158"/>
      <c r="M18" s="1159"/>
      <c r="N18" s="1158"/>
      <c r="O18" s="1170"/>
      <c r="P18" s="1158"/>
      <c r="Q18" s="1159"/>
      <c r="R18" s="1158"/>
      <c r="S18" s="1159"/>
      <c r="T18" s="1158"/>
      <c r="U18" s="1159"/>
      <c r="V18" s="1158"/>
      <c r="W18" s="1159"/>
      <c r="X18" s="1156">
        <f t="shared" si="1"/>
        <v>0</v>
      </c>
      <c r="Y18" s="1156">
        <f t="shared" si="1"/>
        <v>0</v>
      </c>
      <c r="Z18" s="1157">
        <f t="shared" si="2"/>
        <v>0</v>
      </c>
      <c r="AA18" s="1225"/>
      <c r="AB18" s="1171"/>
      <c r="AC18" s="1161"/>
      <c r="AD18" s="1170"/>
      <c r="AE18" s="1161"/>
      <c r="AF18" s="1170"/>
      <c r="AG18" s="1161"/>
      <c r="AH18" s="1170"/>
      <c r="AI18" s="1161"/>
      <c r="AJ18" s="1170"/>
      <c r="AK18" s="1161"/>
      <c r="AL18" s="1170"/>
      <c r="AM18" s="1161"/>
      <c r="AN18" s="1170">
        <v>6074</v>
      </c>
      <c r="AO18" s="1161">
        <f t="shared" si="3"/>
        <v>0</v>
      </c>
      <c r="AP18" s="1161">
        <f t="shared" si="3"/>
        <v>6074</v>
      </c>
      <c r="AQ18" s="1162">
        <f t="shared" si="0"/>
        <v>6074</v>
      </c>
    </row>
    <row r="19" spans="1:43" s="897" customFormat="1" ht="13.5" customHeight="1" thickBot="1" x14ac:dyDescent="0.25">
      <c r="A19" s="1166"/>
      <c r="B19" s="1148" t="s">
        <v>470</v>
      </c>
      <c r="C19" s="1172" t="s">
        <v>2915</v>
      </c>
      <c r="D19" s="1190"/>
      <c r="E19" s="1159"/>
      <c r="F19" s="1158"/>
      <c r="G19" s="1159"/>
      <c r="H19" s="1175"/>
      <c r="I19" s="1170"/>
      <c r="J19" s="1175"/>
      <c r="K19" s="1159"/>
      <c r="L19" s="1158"/>
      <c r="M19" s="1159"/>
      <c r="N19" s="1158"/>
      <c r="O19" s="1170"/>
      <c r="P19" s="1158"/>
      <c r="Q19" s="1159"/>
      <c r="R19" s="1158"/>
      <c r="S19" s="1159"/>
      <c r="T19" s="1158"/>
      <c r="U19" s="1159"/>
      <c r="V19" s="1158"/>
      <c r="W19" s="1159"/>
      <c r="X19" s="1156">
        <f t="shared" si="1"/>
        <v>0</v>
      </c>
      <c r="Y19" s="1156">
        <f t="shared" si="1"/>
        <v>0</v>
      </c>
      <c r="Z19" s="1157">
        <f t="shared" si="2"/>
        <v>0</v>
      </c>
      <c r="AA19" s="1225"/>
      <c r="AB19" s="1171"/>
      <c r="AC19" s="1161"/>
      <c r="AD19" s="1170"/>
      <c r="AE19" s="1161"/>
      <c r="AF19" s="1170"/>
      <c r="AG19" s="1161"/>
      <c r="AH19" s="1170"/>
      <c r="AI19" s="1161"/>
      <c r="AJ19" s="1170"/>
      <c r="AK19" s="1161"/>
      <c r="AL19" s="1170"/>
      <c r="AM19" s="1161">
        <f>X20-AA20-AC20-AE20-AG20-AI20-AK20</f>
        <v>156940</v>
      </c>
      <c r="AN19" s="1170">
        <v>131095</v>
      </c>
      <c r="AO19" s="1161">
        <f t="shared" si="3"/>
        <v>156940</v>
      </c>
      <c r="AP19" s="1161">
        <f t="shared" si="3"/>
        <v>131095</v>
      </c>
      <c r="AQ19" s="1162">
        <f t="shared" si="0"/>
        <v>288035</v>
      </c>
    </row>
    <row r="20" spans="1:43" s="1226" customFormat="1" ht="13.5" customHeight="1" thickBot="1" x14ac:dyDescent="0.25">
      <c r="B20" s="1227"/>
      <c r="C20" s="1228" t="s">
        <v>2916</v>
      </c>
      <c r="D20" s="1229">
        <f t="shared" ref="D20:P20" si="4">SUM(D11:D19)</f>
        <v>156240</v>
      </c>
      <c r="E20" s="1230">
        <f t="shared" si="4"/>
        <v>43587</v>
      </c>
      <c r="F20" s="1231">
        <f t="shared" si="4"/>
        <v>160</v>
      </c>
      <c r="G20" s="1230">
        <f t="shared" si="4"/>
        <v>30604</v>
      </c>
      <c r="H20" s="1231">
        <f t="shared" si="4"/>
        <v>503</v>
      </c>
      <c r="I20" s="1230">
        <f t="shared" si="4"/>
        <v>62985</v>
      </c>
      <c r="J20" s="1231">
        <f t="shared" si="4"/>
        <v>37</v>
      </c>
      <c r="K20" s="1230">
        <f t="shared" si="4"/>
        <v>0</v>
      </c>
      <c r="L20" s="1231">
        <f t="shared" si="4"/>
        <v>0</v>
      </c>
      <c r="M20" s="1230">
        <f t="shared" si="4"/>
        <v>0</v>
      </c>
      <c r="N20" s="1231">
        <f t="shared" si="4"/>
        <v>0</v>
      </c>
      <c r="O20" s="1230">
        <f t="shared" si="4"/>
        <v>0</v>
      </c>
      <c r="P20" s="1231">
        <f t="shared" si="4"/>
        <v>0</v>
      </c>
      <c r="Q20" s="1230">
        <f t="shared" ref="Q20:W20" si="5">SUM(Q11:Q19)</f>
        <v>232</v>
      </c>
      <c r="R20" s="1231">
        <f t="shared" si="5"/>
        <v>0</v>
      </c>
      <c r="S20" s="1230">
        <f t="shared" si="5"/>
        <v>0</v>
      </c>
      <c r="T20" s="1231">
        <f t="shared" si="5"/>
        <v>0</v>
      </c>
      <c r="U20" s="1230">
        <f t="shared" si="5"/>
        <v>0</v>
      </c>
      <c r="V20" s="1231">
        <f t="shared" si="5"/>
        <v>0</v>
      </c>
      <c r="W20" s="1230">
        <f t="shared" si="5"/>
        <v>0</v>
      </c>
      <c r="X20" s="1232">
        <f t="shared" si="1"/>
        <v>156940</v>
      </c>
      <c r="Y20" s="1232">
        <f t="shared" si="1"/>
        <v>137408</v>
      </c>
      <c r="Z20" s="1233">
        <f t="shared" si="2"/>
        <v>294348</v>
      </c>
      <c r="AA20" s="1234">
        <f>SUM(AA11:AA19)</f>
        <v>0</v>
      </c>
      <c r="AB20" s="1235">
        <f t="shared" ref="AB20:AN20" si="6">SUM(AB11:AB19)</f>
        <v>8579</v>
      </c>
      <c r="AC20" s="1234">
        <f t="shared" si="6"/>
        <v>0</v>
      </c>
      <c r="AD20" s="1235">
        <f t="shared" si="6"/>
        <v>702</v>
      </c>
      <c r="AE20" s="1234">
        <f t="shared" si="6"/>
        <v>0</v>
      </c>
      <c r="AF20" s="1235">
        <f t="shared" si="6"/>
        <v>0</v>
      </c>
      <c r="AG20" s="1234">
        <f t="shared" si="6"/>
        <v>0</v>
      </c>
      <c r="AH20" s="1235">
        <f t="shared" si="6"/>
        <v>0</v>
      </c>
      <c r="AI20" s="1234">
        <f t="shared" si="6"/>
        <v>0</v>
      </c>
      <c r="AJ20" s="1235">
        <f t="shared" si="6"/>
        <v>24</v>
      </c>
      <c r="AK20" s="1234">
        <f t="shared" si="6"/>
        <v>0</v>
      </c>
      <c r="AL20" s="1235">
        <f t="shared" si="6"/>
        <v>0</v>
      </c>
      <c r="AM20" s="1234">
        <f t="shared" si="6"/>
        <v>156940</v>
      </c>
      <c r="AN20" s="1235">
        <f t="shared" si="6"/>
        <v>137169</v>
      </c>
      <c r="AO20" s="1236">
        <f>AA20+AC20+AE20+AG20+AI20+AK20+AM20</f>
        <v>156940</v>
      </c>
      <c r="AP20" s="1236">
        <f>AB20+AD20+AF20+AH20+AJ20+AL20+AN20</f>
        <v>146474</v>
      </c>
      <c r="AQ20" s="1237">
        <f>AO20+AP20</f>
        <v>303414</v>
      </c>
    </row>
    <row r="21" spans="1:43" ht="13.5" customHeight="1" x14ac:dyDescent="0.15">
      <c r="A21" s="1147"/>
      <c r="B21" s="1148"/>
      <c r="C21" s="898"/>
      <c r="D21" s="1183"/>
      <c r="E21" s="1170"/>
      <c r="F21" s="1161"/>
      <c r="G21" s="1170"/>
      <c r="H21" s="1161"/>
      <c r="I21" s="1170"/>
      <c r="J21" s="1161"/>
      <c r="K21" s="1170"/>
      <c r="L21" s="1161"/>
      <c r="M21" s="1170"/>
      <c r="N21" s="1161"/>
      <c r="O21" s="1177"/>
      <c r="P21" s="1161"/>
      <c r="Q21" s="1170"/>
      <c r="R21" s="1161"/>
      <c r="S21" s="1170"/>
      <c r="T21" s="1161"/>
      <c r="U21" s="1170"/>
      <c r="V21" s="1161"/>
      <c r="W21" s="1170"/>
      <c r="X21" s="1156"/>
      <c r="Y21" s="1156"/>
      <c r="Z21" s="1157"/>
      <c r="AA21" s="1238"/>
      <c r="AB21" s="1153"/>
      <c r="AC21" s="1176"/>
      <c r="AD21" s="1177"/>
      <c r="AE21" s="1176"/>
      <c r="AF21" s="1177"/>
      <c r="AG21" s="1176"/>
      <c r="AH21" s="1177"/>
      <c r="AI21" s="1176"/>
      <c r="AJ21" s="1177"/>
      <c r="AK21" s="1176"/>
      <c r="AL21" s="1177"/>
      <c r="AM21" s="1176"/>
      <c r="AN21" s="1177"/>
      <c r="AO21" s="1161"/>
      <c r="AP21" s="1161"/>
      <c r="AQ21" s="1162"/>
    </row>
    <row r="22" spans="1:43" s="897" customFormat="1" ht="19.5" x14ac:dyDescent="0.2">
      <c r="A22" s="1166"/>
      <c r="B22" s="1221" t="s">
        <v>2917</v>
      </c>
      <c r="C22" s="1239" t="s">
        <v>2918</v>
      </c>
      <c r="D22" s="1183"/>
      <c r="E22" s="1170"/>
      <c r="F22" s="1161"/>
      <c r="G22" s="1170"/>
      <c r="H22" s="1161"/>
      <c r="I22" s="1170"/>
      <c r="J22" s="1161"/>
      <c r="K22" s="1170"/>
      <c r="L22" s="1161"/>
      <c r="M22" s="1170"/>
      <c r="N22" s="1161"/>
      <c r="O22" s="1170"/>
      <c r="P22" s="1161"/>
      <c r="Q22" s="1170"/>
      <c r="R22" s="1161"/>
      <c r="S22" s="1170"/>
      <c r="T22" s="1161"/>
      <c r="U22" s="1170"/>
      <c r="V22" s="1161"/>
      <c r="W22" s="1170"/>
      <c r="X22" s="1156"/>
      <c r="Y22" s="1156"/>
      <c r="Z22" s="1157"/>
      <c r="AA22" s="1161"/>
      <c r="AB22" s="1170"/>
      <c r="AC22" s="1161"/>
      <c r="AD22" s="1170"/>
      <c r="AE22" s="1161"/>
      <c r="AF22" s="1170"/>
      <c r="AG22" s="1161"/>
      <c r="AH22" s="1170"/>
      <c r="AI22" s="1161"/>
      <c r="AJ22" s="1170"/>
      <c r="AK22" s="1161"/>
      <c r="AL22" s="1170"/>
      <c r="AM22" s="1161"/>
      <c r="AN22" s="1170"/>
      <c r="AO22" s="1161">
        <f t="shared" si="3"/>
        <v>0</v>
      </c>
      <c r="AP22" s="1161">
        <f t="shared" si="3"/>
        <v>0</v>
      </c>
      <c r="AQ22" s="1162">
        <f t="shared" si="0"/>
        <v>0</v>
      </c>
    </row>
    <row r="23" spans="1:43" s="897" customFormat="1" ht="57.75" x14ac:dyDescent="0.2">
      <c r="A23" s="1166"/>
      <c r="B23" s="1148" t="s">
        <v>455</v>
      </c>
      <c r="C23" s="1172" t="s">
        <v>2919</v>
      </c>
      <c r="D23" s="1190">
        <v>43454</v>
      </c>
      <c r="E23" s="1180"/>
      <c r="F23" s="1175">
        <v>6409</v>
      </c>
      <c r="G23" s="1180"/>
      <c r="H23" s="1175">
        <v>62102</v>
      </c>
      <c r="I23" s="1180">
        <v>13334</v>
      </c>
      <c r="J23" s="1175"/>
      <c r="K23" s="1159"/>
      <c r="L23" s="1158"/>
      <c r="M23" s="1159"/>
      <c r="N23" s="1158"/>
      <c r="O23" s="1170"/>
      <c r="P23" s="1158"/>
      <c r="Q23" s="1159">
        <v>85</v>
      </c>
      <c r="R23" s="1158"/>
      <c r="S23" s="1159"/>
      <c r="T23" s="1158"/>
      <c r="U23" s="1159"/>
      <c r="V23" s="1158"/>
      <c r="W23" s="1159"/>
      <c r="X23" s="1156">
        <f t="shared" si="1"/>
        <v>111965</v>
      </c>
      <c r="Y23" s="1156">
        <f t="shared" si="1"/>
        <v>13419</v>
      </c>
      <c r="Z23" s="1157">
        <f t="shared" si="2"/>
        <v>125384</v>
      </c>
      <c r="AA23" s="1161"/>
      <c r="AB23" s="1170"/>
      <c r="AC23" s="1161">
        <v>56242</v>
      </c>
      <c r="AD23" s="1170"/>
      <c r="AE23" s="1161"/>
      <c r="AF23" s="1170"/>
      <c r="AG23" s="1161"/>
      <c r="AH23" s="1170"/>
      <c r="AI23" s="1161"/>
      <c r="AJ23" s="1170"/>
      <c r="AK23" s="1161"/>
      <c r="AL23" s="1170"/>
      <c r="AM23" s="1161"/>
      <c r="AN23" s="1170"/>
      <c r="AO23" s="1161">
        <f t="shared" si="3"/>
        <v>56242</v>
      </c>
      <c r="AP23" s="1161">
        <f t="shared" si="3"/>
        <v>0</v>
      </c>
      <c r="AQ23" s="1162">
        <f t="shared" si="0"/>
        <v>56242</v>
      </c>
    </row>
    <row r="24" spans="1:43" s="897" customFormat="1" ht="13.5" customHeight="1" x14ac:dyDescent="0.2">
      <c r="A24" s="1166"/>
      <c r="B24" s="1148" t="s">
        <v>463</v>
      </c>
      <c r="C24" s="898" t="s">
        <v>2920</v>
      </c>
      <c r="D24" s="1183">
        <v>5061</v>
      </c>
      <c r="E24" s="1170"/>
      <c r="F24" s="1161">
        <v>598</v>
      </c>
      <c r="G24" s="1170"/>
      <c r="H24" s="1161">
        <v>36</v>
      </c>
      <c r="I24" s="1170">
        <v>971</v>
      </c>
      <c r="J24" s="1161"/>
      <c r="K24" s="1170"/>
      <c r="L24" s="1161"/>
      <c r="M24" s="1170"/>
      <c r="N24" s="1161"/>
      <c r="O24" s="1170"/>
      <c r="P24" s="1161"/>
      <c r="Q24" s="1170"/>
      <c r="R24" s="1161"/>
      <c r="S24" s="1170"/>
      <c r="T24" s="1161"/>
      <c r="U24" s="1170"/>
      <c r="V24" s="1161"/>
      <c r="W24" s="1170"/>
      <c r="X24" s="1156">
        <f t="shared" si="1"/>
        <v>5695</v>
      </c>
      <c r="Y24" s="1156">
        <f t="shared" si="1"/>
        <v>971</v>
      </c>
      <c r="Z24" s="1157">
        <f t="shared" si="2"/>
        <v>6666</v>
      </c>
      <c r="AA24" s="1161"/>
      <c r="AB24" s="1170"/>
      <c r="AC24" s="1161">
        <v>4026</v>
      </c>
      <c r="AD24" s="1170"/>
      <c r="AE24" s="1161"/>
      <c r="AF24" s="1170"/>
      <c r="AG24" s="1161"/>
      <c r="AH24" s="1170"/>
      <c r="AI24" s="1161"/>
      <c r="AJ24" s="1170"/>
      <c r="AK24" s="1161"/>
      <c r="AL24" s="1170"/>
      <c r="AM24" s="1161"/>
      <c r="AN24" s="1170"/>
      <c r="AO24" s="1161">
        <f t="shared" si="3"/>
        <v>4026</v>
      </c>
      <c r="AP24" s="1161">
        <f t="shared" si="3"/>
        <v>0</v>
      </c>
      <c r="AQ24" s="1162">
        <f t="shared" si="0"/>
        <v>4026</v>
      </c>
    </row>
    <row r="25" spans="1:43" s="897" customFormat="1" ht="16.5" x14ac:dyDescent="0.2">
      <c r="A25" s="1166"/>
      <c r="B25" s="1148" t="s">
        <v>464</v>
      </c>
      <c r="C25" s="898" t="s">
        <v>2921</v>
      </c>
      <c r="D25" s="1183"/>
      <c r="E25" s="1170">
        <v>106285</v>
      </c>
      <c r="F25" s="1161"/>
      <c r="G25" s="1170">
        <v>15150</v>
      </c>
      <c r="H25" s="1161"/>
      <c r="I25" s="1170">
        <v>72208</v>
      </c>
      <c r="J25" s="1161"/>
      <c r="K25" s="1170"/>
      <c r="L25" s="1161"/>
      <c r="M25" s="1170"/>
      <c r="N25" s="1161"/>
      <c r="O25" s="1170"/>
      <c r="P25" s="1161"/>
      <c r="Q25" s="1170">
        <v>29842</v>
      </c>
      <c r="R25" s="1161"/>
      <c r="S25" s="1170"/>
      <c r="T25" s="1161"/>
      <c r="U25" s="1170"/>
      <c r="V25" s="1161"/>
      <c r="W25" s="1170"/>
      <c r="X25" s="1156">
        <f t="shared" si="1"/>
        <v>0</v>
      </c>
      <c r="Y25" s="1156">
        <f t="shared" si="1"/>
        <v>223485</v>
      </c>
      <c r="Z25" s="1157">
        <f t="shared" si="2"/>
        <v>223485</v>
      </c>
      <c r="AA25" s="1161"/>
      <c r="AB25" s="1170"/>
      <c r="AC25" s="1161"/>
      <c r="AD25" s="1170">
        <v>38424</v>
      </c>
      <c r="AE25" s="1161"/>
      <c r="AF25" s="1170"/>
      <c r="AG25" s="1161"/>
      <c r="AH25" s="1170"/>
      <c r="AI25" s="1161"/>
      <c r="AJ25" s="1170"/>
      <c r="AK25" s="1161"/>
      <c r="AL25" s="1170"/>
      <c r="AM25" s="1161"/>
      <c r="AN25" s="1170"/>
      <c r="AO25" s="1161">
        <f t="shared" si="3"/>
        <v>0</v>
      </c>
      <c r="AP25" s="1161">
        <f t="shared" si="3"/>
        <v>38424</v>
      </c>
      <c r="AQ25" s="1162">
        <f t="shared" si="0"/>
        <v>38424</v>
      </c>
    </row>
    <row r="26" spans="1:43" s="897" customFormat="1" ht="14.25" customHeight="1" x14ac:dyDescent="0.2">
      <c r="A26" s="1166"/>
      <c r="B26" s="1148" t="s">
        <v>465</v>
      </c>
      <c r="C26" s="898" t="s">
        <v>2922</v>
      </c>
      <c r="D26" s="1183">
        <v>2203</v>
      </c>
      <c r="E26" s="1170">
        <v>843</v>
      </c>
      <c r="F26" s="1161"/>
      <c r="G26" s="1170">
        <v>841</v>
      </c>
      <c r="H26" s="1161"/>
      <c r="I26" s="1170"/>
      <c r="J26" s="1161"/>
      <c r="K26" s="1170"/>
      <c r="L26" s="1161"/>
      <c r="M26" s="1170"/>
      <c r="N26" s="1161"/>
      <c r="O26" s="1170"/>
      <c r="P26" s="1161"/>
      <c r="Q26" s="1170"/>
      <c r="R26" s="1161"/>
      <c r="S26" s="1170"/>
      <c r="T26" s="1161"/>
      <c r="U26" s="1170"/>
      <c r="V26" s="1161"/>
      <c r="W26" s="1170"/>
      <c r="X26" s="1156">
        <f t="shared" si="1"/>
        <v>2203</v>
      </c>
      <c r="Y26" s="1156">
        <f t="shared" si="1"/>
        <v>1684</v>
      </c>
      <c r="Z26" s="1157">
        <f t="shared" si="2"/>
        <v>3887</v>
      </c>
      <c r="AA26" s="1161">
        <v>2203</v>
      </c>
      <c r="AB26" s="1170"/>
      <c r="AC26" s="1161"/>
      <c r="AD26" s="1170"/>
      <c r="AE26" s="1161"/>
      <c r="AF26" s="1170"/>
      <c r="AG26" s="1161"/>
      <c r="AH26" s="1170"/>
      <c r="AI26" s="1161"/>
      <c r="AJ26" s="1170"/>
      <c r="AK26" s="1161"/>
      <c r="AL26" s="1170"/>
      <c r="AM26" s="1161"/>
      <c r="AN26" s="1170"/>
      <c r="AO26" s="1161">
        <f t="shared" si="3"/>
        <v>2203</v>
      </c>
      <c r="AP26" s="1161">
        <f t="shared" si="3"/>
        <v>0</v>
      </c>
      <c r="AQ26" s="1162">
        <f t="shared" si="0"/>
        <v>2203</v>
      </c>
    </row>
    <row r="27" spans="1:43" s="897" customFormat="1" ht="14.25" customHeight="1" x14ac:dyDescent="0.2">
      <c r="A27" s="1166"/>
      <c r="B27" s="1148" t="s">
        <v>466</v>
      </c>
      <c r="C27" s="898" t="s">
        <v>2923</v>
      </c>
      <c r="D27" s="1183"/>
      <c r="E27" s="1170"/>
      <c r="F27" s="1161"/>
      <c r="G27" s="1170"/>
      <c r="H27" s="1161">
        <v>5688</v>
      </c>
      <c r="I27" s="1170">
        <v>552</v>
      </c>
      <c r="J27" s="1161"/>
      <c r="K27" s="1170"/>
      <c r="L27" s="1161"/>
      <c r="M27" s="1170"/>
      <c r="N27" s="1161"/>
      <c r="O27" s="1170"/>
      <c r="P27" s="1161"/>
      <c r="Q27" s="1170"/>
      <c r="R27" s="1161"/>
      <c r="S27" s="1170"/>
      <c r="T27" s="1161"/>
      <c r="U27" s="1170"/>
      <c r="V27" s="1161"/>
      <c r="W27" s="1170"/>
      <c r="X27" s="1156">
        <f t="shared" si="1"/>
        <v>5688</v>
      </c>
      <c r="Y27" s="1156">
        <f t="shared" si="1"/>
        <v>552</v>
      </c>
      <c r="Z27" s="1157">
        <f t="shared" si="2"/>
        <v>6240</v>
      </c>
      <c r="AA27" s="1161"/>
      <c r="AB27" s="1170"/>
      <c r="AC27" s="1161"/>
      <c r="AD27" s="1170"/>
      <c r="AE27" s="1161"/>
      <c r="AF27" s="1170"/>
      <c r="AG27" s="1161"/>
      <c r="AH27" s="1170"/>
      <c r="AI27" s="1161"/>
      <c r="AJ27" s="1170"/>
      <c r="AK27" s="1161"/>
      <c r="AL27" s="1170"/>
      <c r="AM27" s="1161"/>
      <c r="AN27" s="1170"/>
      <c r="AO27" s="1161">
        <f t="shared" si="3"/>
        <v>0</v>
      </c>
      <c r="AP27" s="1161">
        <f t="shared" si="3"/>
        <v>0</v>
      </c>
      <c r="AQ27" s="1162">
        <f t="shared" si="0"/>
        <v>0</v>
      </c>
    </row>
    <row r="28" spans="1:43" s="897" customFormat="1" ht="14.25" customHeight="1" x14ac:dyDescent="0.2">
      <c r="A28" s="1166"/>
      <c r="B28" s="1148" t="s">
        <v>467</v>
      </c>
      <c r="C28" s="898" t="s">
        <v>2924</v>
      </c>
      <c r="D28" s="1183"/>
      <c r="E28" s="1170">
        <v>9116</v>
      </c>
      <c r="F28" s="1161"/>
      <c r="G28" s="1170">
        <v>1185</v>
      </c>
      <c r="H28" s="1161"/>
      <c r="I28" s="1170">
        <v>14369</v>
      </c>
      <c r="J28" s="1161"/>
      <c r="K28" s="1170"/>
      <c r="L28" s="1161"/>
      <c r="M28" s="1170"/>
      <c r="N28" s="1161"/>
      <c r="O28" s="1170"/>
      <c r="P28" s="1161"/>
      <c r="Q28" s="1170">
        <v>115</v>
      </c>
      <c r="R28" s="1161"/>
      <c r="S28" s="1170"/>
      <c r="T28" s="1161"/>
      <c r="U28" s="1170"/>
      <c r="V28" s="1161"/>
      <c r="W28" s="1170"/>
      <c r="X28" s="1156">
        <f t="shared" si="1"/>
        <v>0</v>
      </c>
      <c r="Y28" s="1156">
        <f t="shared" si="1"/>
        <v>24785</v>
      </c>
      <c r="Z28" s="1157">
        <f t="shared" si="2"/>
        <v>24785</v>
      </c>
      <c r="AA28" s="1161"/>
      <c r="AB28" s="1170"/>
      <c r="AC28" s="1161"/>
      <c r="AD28" s="1170">
        <v>19437</v>
      </c>
      <c r="AE28" s="1161"/>
      <c r="AF28" s="1170"/>
      <c r="AG28" s="1161"/>
      <c r="AH28" s="1170"/>
      <c r="AI28" s="1161"/>
      <c r="AJ28" s="1170"/>
      <c r="AK28" s="1161"/>
      <c r="AL28" s="1170"/>
      <c r="AM28" s="1161"/>
      <c r="AN28" s="1170"/>
      <c r="AO28" s="1161">
        <f t="shared" si="3"/>
        <v>0</v>
      </c>
      <c r="AP28" s="1161">
        <f t="shared" si="3"/>
        <v>19437</v>
      </c>
      <c r="AQ28" s="1162">
        <f t="shared" si="0"/>
        <v>19437</v>
      </c>
    </row>
    <row r="29" spans="1:43" s="897" customFormat="1" ht="14.25" customHeight="1" x14ac:dyDescent="0.2">
      <c r="A29" s="1166"/>
      <c r="B29" s="1148" t="s">
        <v>468</v>
      </c>
      <c r="C29" s="898" t="s">
        <v>2925</v>
      </c>
      <c r="D29" s="1183"/>
      <c r="E29" s="1170"/>
      <c r="F29" s="1161"/>
      <c r="G29" s="1170"/>
      <c r="H29" s="1161"/>
      <c r="I29" s="1170"/>
      <c r="J29" s="1161"/>
      <c r="K29" s="1170"/>
      <c r="L29" s="1161"/>
      <c r="M29" s="1170"/>
      <c r="N29" s="1161"/>
      <c r="O29" s="1170"/>
      <c r="P29" s="1161"/>
      <c r="Q29" s="1170"/>
      <c r="R29" s="1161"/>
      <c r="S29" s="1170"/>
      <c r="T29" s="1161"/>
      <c r="U29" s="1170"/>
      <c r="V29" s="1161"/>
      <c r="W29" s="1170"/>
      <c r="X29" s="1156">
        <f t="shared" si="1"/>
        <v>0</v>
      </c>
      <c r="Y29" s="1156">
        <f t="shared" si="1"/>
        <v>0</v>
      </c>
      <c r="Z29" s="1157">
        <f t="shared" si="2"/>
        <v>0</v>
      </c>
      <c r="AA29" s="1161"/>
      <c r="AB29" s="1170"/>
      <c r="AC29" s="1161"/>
      <c r="AD29" s="1170"/>
      <c r="AE29" s="1161"/>
      <c r="AF29" s="1170"/>
      <c r="AG29" s="1161"/>
      <c r="AH29" s="1170"/>
      <c r="AI29" s="1161"/>
      <c r="AJ29" s="1170"/>
      <c r="AK29" s="1161"/>
      <c r="AL29" s="1170"/>
      <c r="AM29" s="1161"/>
      <c r="AN29" s="1170"/>
      <c r="AO29" s="1161">
        <f t="shared" si="3"/>
        <v>0</v>
      </c>
      <c r="AP29" s="1161">
        <f t="shared" si="3"/>
        <v>0</v>
      </c>
      <c r="AQ29" s="1162">
        <f>AO29+AP29</f>
        <v>0</v>
      </c>
    </row>
    <row r="30" spans="1:43" s="897" customFormat="1" ht="14.25" customHeight="1" x14ac:dyDescent="0.2">
      <c r="A30" s="1166"/>
      <c r="B30" s="1148" t="s">
        <v>469</v>
      </c>
      <c r="C30" s="898" t="s">
        <v>2926</v>
      </c>
      <c r="D30" s="1183"/>
      <c r="E30" s="1170"/>
      <c r="F30" s="1161"/>
      <c r="G30" s="1170"/>
      <c r="H30" s="1161"/>
      <c r="I30" s="1170">
        <v>1586</v>
      </c>
      <c r="J30" s="1161"/>
      <c r="K30" s="1170"/>
      <c r="L30" s="1161"/>
      <c r="M30" s="1170"/>
      <c r="N30" s="1161"/>
      <c r="O30" s="1170"/>
      <c r="P30" s="1161"/>
      <c r="Q30" s="1170"/>
      <c r="R30" s="1161"/>
      <c r="S30" s="1170"/>
      <c r="T30" s="1161"/>
      <c r="U30" s="1170"/>
      <c r="V30" s="1161"/>
      <c r="W30" s="1170"/>
      <c r="X30" s="1156">
        <f t="shared" si="1"/>
        <v>0</v>
      </c>
      <c r="Y30" s="1156">
        <f t="shared" si="1"/>
        <v>1586</v>
      </c>
      <c r="Z30" s="1157">
        <f t="shared" si="2"/>
        <v>1586</v>
      </c>
      <c r="AA30" s="1161"/>
      <c r="AB30" s="1170"/>
      <c r="AC30" s="1161"/>
      <c r="AD30" s="1170"/>
      <c r="AE30" s="1161"/>
      <c r="AF30" s="1170"/>
      <c r="AG30" s="1161"/>
      <c r="AH30" s="1170"/>
      <c r="AI30" s="1161"/>
      <c r="AJ30" s="1170"/>
      <c r="AK30" s="1161"/>
      <c r="AL30" s="1170"/>
      <c r="AM30" s="1161"/>
      <c r="AN30" s="1170"/>
      <c r="AO30" s="1161">
        <f t="shared" si="3"/>
        <v>0</v>
      </c>
      <c r="AP30" s="1161">
        <f t="shared" si="3"/>
        <v>0</v>
      </c>
      <c r="AQ30" s="1162">
        <f t="shared" ref="AQ30:AQ79" si="7">AO30+AP30</f>
        <v>0</v>
      </c>
    </row>
    <row r="31" spans="1:43" s="897" customFormat="1" ht="14.25" customHeight="1" x14ac:dyDescent="0.2">
      <c r="A31" s="1166"/>
      <c r="B31" s="1148" t="s">
        <v>470</v>
      </c>
      <c r="C31" s="898" t="s">
        <v>2927</v>
      </c>
      <c r="D31" s="1183"/>
      <c r="E31" s="1170"/>
      <c r="F31" s="1161"/>
      <c r="G31" s="1170"/>
      <c r="H31" s="1161"/>
      <c r="I31" s="1161">
        <v>2383</v>
      </c>
      <c r="J31" s="1183"/>
      <c r="K31" s="1170"/>
      <c r="L31" s="1161"/>
      <c r="M31" s="1170"/>
      <c r="N31" s="1161"/>
      <c r="O31" s="1170"/>
      <c r="P31" s="1161"/>
      <c r="Q31" s="1170"/>
      <c r="R31" s="1161"/>
      <c r="S31" s="1170"/>
      <c r="T31" s="1161"/>
      <c r="U31" s="1170"/>
      <c r="V31" s="1161"/>
      <c r="W31" s="1170"/>
      <c r="X31" s="1156">
        <f t="shared" si="1"/>
        <v>0</v>
      </c>
      <c r="Y31" s="1156">
        <f t="shared" si="1"/>
        <v>2383</v>
      </c>
      <c r="Z31" s="1157">
        <f t="shared" si="2"/>
        <v>2383</v>
      </c>
      <c r="AA31" s="1161"/>
      <c r="AB31" s="1170"/>
      <c r="AC31" s="1161"/>
      <c r="AD31" s="1170"/>
      <c r="AE31" s="1161"/>
      <c r="AF31" s="1170"/>
      <c r="AG31" s="1161"/>
      <c r="AH31" s="1170"/>
      <c r="AI31" s="1161"/>
      <c r="AJ31" s="1170"/>
      <c r="AK31" s="1161"/>
      <c r="AL31" s="1170"/>
      <c r="AM31" s="1161"/>
      <c r="AN31" s="1170"/>
      <c r="AO31" s="1161">
        <f t="shared" si="3"/>
        <v>0</v>
      </c>
      <c r="AP31" s="1161">
        <f t="shared" si="3"/>
        <v>0</v>
      </c>
      <c r="AQ31" s="1162">
        <f t="shared" si="7"/>
        <v>0</v>
      </c>
    </row>
    <row r="32" spans="1:43" s="897" customFormat="1" ht="14.25" customHeight="1" x14ac:dyDescent="0.2">
      <c r="A32" s="1166"/>
      <c r="B32" s="1148" t="s">
        <v>500</v>
      </c>
      <c r="C32" s="898" t="s">
        <v>2928</v>
      </c>
      <c r="D32" s="1183">
        <v>23926</v>
      </c>
      <c r="E32" s="1170">
        <v>29465</v>
      </c>
      <c r="F32" s="1161"/>
      <c r="G32" s="1170">
        <v>7046</v>
      </c>
      <c r="H32" s="1161"/>
      <c r="I32" s="1161">
        <v>30915</v>
      </c>
      <c r="J32" s="1183"/>
      <c r="K32" s="1170"/>
      <c r="L32" s="1161"/>
      <c r="M32" s="1170"/>
      <c r="N32" s="1161"/>
      <c r="O32" s="1170"/>
      <c r="P32" s="1161"/>
      <c r="Q32" s="1170"/>
      <c r="R32" s="1161"/>
      <c r="S32" s="1170"/>
      <c r="T32" s="1161"/>
      <c r="U32" s="1170"/>
      <c r="V32" s="1161"/>
      <c r="W32" s="1170"/>
      <c r="X32" s="1156">
        <f t="shared" si="1"/>
        <v>23926</v>
      </c>
      <c r="Y32" s="1156">
        <f t="shared" si="1"/>
        <v>67426</v>
      </c>
      <c r="Z32" s="1157">
        <f t="shared" si="2"/>
        <v>91352</v>
      </c>
      <c r="AA32" s="1161"/>
      <c r="AB32" s="1170"/>
      <c r="AC32" s="1161">
        <v>1009</v>
      </c>
      <c r="AD32" s="1170"/>
      <c r="AE32" s="1161"/>
      <c r="AF32" s="1170"/>
      <c r="AG32" s="1161"/>
      <c r="AH32" s="1170"/>
      <c r="AI32" s="1161"/>
      <c r="AJ32" s="1170"/>
      <c r="AK32" s="1161"/>
      <c r="AL32" s="1170"/>
      <c r="AM32" s="1161"/>
      <c r="AN32" s="1170"/>
      <c r="AO32" s="1161">
        <f t="shared" si="3"/>
        <v>1009</v>
      </c>
      <c r="AP32" s="1161">
        <f t="shared" si="3"/>
        <v>0</v>
      </c>
      <c r="AQ32" s="1162">
        <f t="shared" si="7"/>
        <v>1009</v>
      </c>
    </row>
    <row r="33" spans="1:43" s="897" customFormat="1" ht="14.25" customHeight="1" x14ac:dyDescent="0.2">
      <c r="A33" s="1166"/>
      <c r="B33" s="1148" t="s">
        <v>501</v>
      </c>
      <c r="C33" s="898" t="s">
        <v>2929</v>
      </c>
      <c r="D33" s="1183"/>
      <c r="E33" s="1170"/>
      <c r="F33" s="1161"/>
      <c r="G33" s="1170"/>
      <c r="H33" s="1161"/>
      <c r="I33" s="1161">
        <v>8358</v>
      </c>
      <c r="J33" s="1183"/>
      <c r="K33" s="1170"/>
      <c r="L33" s="1161"/>
      <c r="M33" s="1170"/>
      <c r="N33" s="1161"/>
      <c r="O33" s="1170"/>
      <c r="P33" s="1161"/>
      <c r="Q33" s="1170"/>
      <c r="R33" s="1161"/>
      <c r="S33" s="1170"/>
      <c r="T33" s="1161"/>
      <c r="U33" s="1170"/>
      <c r="V33" s="1161"/>
      <c r="W33" s="1170"/>
      <c r="X33" s="1156">
        <f t="shared" si="1"/>
        <v>0</v>
      </c>
      <c r="Y33" s="1156">
        <f t="shared" si="1"/>
        <v>8358</v>
      </c>
      <c r="Z33" s="1157">
        <f t="shared" si="2"/>
        <v>8358</v>
      </c>
      <c r="AA33" s="1161"/>
      <c r="AB33" s="1170"/>
      <c r="AC33" s="1161"/>
      <c r="AD33" s="1170"/>
      <c r="AE33" s="1161"/>
      <c r="AF33" s="1170"/>
      <c r="AG33" s="1161"/>
      <c r="AH33" s="1170"/>
      <c r="AI33" s="1161"/>
      <c r="AJ33" s="1170"/>
      <c r="AK33" s="1161"/>
      <c r="AL33" s="1170"/>
      <c r="AM33" s="1161"/>
      <c r="AN33" s="1170"/>
      <c r="AO33" s="1161">
        <f t="shared" si="3"/>
        <v>0</v>
      </c>
      <c r="AP33" s="1161">
        <f t="shared" si="3"/>
        <v>0</v>
      </c>
      <c r="AQ33" s="1162">
        <f t="shared" si="7"/>
        <v>0</v>
      </c>
    </row>
    <row r="34" spans="1:43" s="897" customFormat="1" ht="14.25" customHeight="1" x14ac:dyDescent="0.2">
      <c r="A34" s="1166"/>
      <c r="B34" s="1148" t="s">
        <v>502</v>
      </c>
      <c r="C34" s="898" t="s">
        <v>2930</v>
      </c>
      <c r="D34" s="1183"/>
      <c r="E34" s="1170"/>
      <c r="F34" s="1161"/>
      <c r="G34" s="1170"/>
      <c r="H34" s="1161"/>
      <c r="I34" s="1161"/>
      <c r="J34" s="1183"/>
      <c r="K34" s="1170"/>
      <c r="L34" s="1161"/>
      <c r="M34" s="1170"/>
      <c r="N34" s="1161"/>
      <c r="O34" s="1170"/>
      <c r="P34" s="1161"/>
      <c r="Q34" s="1170"/>
      <c r="R34" s="1161"/>
      <c r="S34" s="1170"/>
      <c r="T34" s="1161"/>
      <c r="U34" s="1170"/>
      <c r="V34" s="1161"/>
      <c r="W34" s="1170"/>
      <c r="X34" s="1156">
        <f t="shared" si="1"/>
        <v>0</v>
      </c>
      <c r="Y34" s="1156">
        <f t="shared" si="1"/>
        <v>0</v>
      </c>
      <c r="Z34" s="1157">
        <f t="shared" si="2"/>
        <v>0</v>
      </c>
      <c r="AA34" s="1161"/>
      <c r="AB34" s="1170"/>
      <c r="AC34" s="1161"/>
      <c r="AD34" s="1170"/>
      <c r="AE34" s="1161"/>
      <c r="AF34" s="1170"/>
      <c r="AG34" s="1161"/>
      <c r="AH34" s="1170"/>
      <c r="AI34" s="1161"/>
      <c r="AJ34" s="1170"/>
      <c r="AK34" s="1161"/>
      <c r="AL34" s="1170"/>
      <c r="AM34" s="1161"/>
      <c r="AN34" s="1170"/>
      <c r="AO34" s="1161">
        <f t="shared" si="3"/>
        <v>0</v>
      </c>
      <c r="AP34" s="1161">
        <f t="shared" si="3"/>
        <v>0</v>
      </c>
      <c r="AQ34" s="1162">
        <f t="shared" si="7"/>
        <v>0</v>
      </c>
    </row>
    <row r="35" spans="1:43" s="897" customFormat="1" ht="14.25" customHeight="1" x14ac:dyDescent="0.2">
      <c r="A35" s="1166"/>
      <c r="B35" s="1148" t="s">
        <v>503</v>
      </c>
      <c r="C35" s="1172" t="s">
        <v>2931</v>
      </c>
      <c r="D35" s="1183"/>
      <c r="E35" s="1170"/>
      <c r="F35" s="1161"/>
      <c r="G35" s="1170"/>
      <c r="H35" s="1161"/>
      <c r="I35" s="1161"/>
      <c r="J35" s="1183"/>
      <c r="K35" s="1170"/>
      <c r="L35" s="1161"/>
      <c r="M35" s="1170"/>
      <c r="N35" s="1161"/>
      <c r="O35" s="1170"/>
      <c r="P35" s="1161"/>
      <c r="Q35" s="1170"/>
      <c r="R35" s="1161"/>
      <c r="S35" s="1170"/>
      <c r="T35" s="1161"/>
      <c r="U35" s="1170"/>
      <c r="V35" s="1161"/>
      <c r="W35" s="1170"/>
      <c r="X35" s="1156">
        <f t="shared" si="1"/>
        <v>0</v>
      </c>
      <c r="Y35" s="1156">
        <f t="shared" si="1"/>
        <v>0</v>
      </c>
      <c r="Z35" s="1157">
        <f t="shared" si="2"/>
        <v>0</v>
      </c>
      <c r="AA35" s="1161"/>
      <c r="AB35" s="1170"/>
      <c r="AC35" s="1161"/>
      <c r="AD35" s="1170">
        <v>36</v>
      </c>
      <c r="AE35" s="1161"/>
      <c r="AF35" s="1170"/>
      <c r="AG35" s="1161"/>
      <c r="AH35" s="1170"/>
      <c r="AI35" s="1161"/>
      <c r="AJ35" s="1170"/>
      <c r="AK35" s="1161"/>
      <c r="AL35" s="1170"/>
      <c r="AM35" s="1161"/>
      <c r="AN35" s="1170"/>
      <c r="AO35" s="1161">
        <f t="shared" si="3"/>
        <v>0</v>
      </c>
      <c r="AP35" s="1161">
        <f t="shared" si="3"/>
        <v>36</v>
      </c>
      <c r="AQ35" s="1162">
        <f t="shared" si="7"/>
        <v>36</v>
      </c>
    </row>
    <row r="36" spans="1:43" s="897" customFormat="1" ht="14.25" customHeight="1" x14ac:dyDescent="0.2">
      <c r="A36" s="1166"/>
      <c r="B36" s="1148" t="s">
        <v>504</v>
      </c>
      <c r="C36" s="897" t="s">
        <v>3014</v>
      </c>
      <c r="D36" s="1183"/>
      <c r="E36" s="1170"/>
      <c r="F36" s="1161"/>
      <c r="G36" s="1170"/>
      <c r="H36" s="1161"/>
      <c r="I36" s="1161"/>
      <c r="J36" s="1183"/>
      <c r="K36" s="1170"/>
      <c r="L36" s="1161"/>
      <c r="M36" s="1170"/>
      <c r="N36" s="1161"/>
      <c r="O36" s="1170"/>
      <c r="P36" s="1161"/>
      <c r="Q36" s="1170"/>
      <c r="R36" s="1161"/>
      <c r="S36" s="1170"/>
      <c r="T36" s="1161"/>
      <c r="U36" s="1170"/>
      <c r="V36" s="1161"/>
      <c r="W36" s="1170"/>
      <c r="X36" s="1156">
        <f t="shared" si="1"/>
        <v>0</v>
      </c>
      <c r="Y36" s="1156">
        <f t="shared" si="1"/>
        <v>0</v>
      </c>
      <c r="Z36" s="1157">
        <f t="shared" si="2"/>
        <v>0</v>
      </c>
      <c r="AA36" s="1161"/>
      <c r="AB36" s="1170"/>
      <c r="AC36" s="1161"/>
      <c r="AD36" s="1170"/>
      <c r="AE36" s="1161"/>
      <c r="AF36" s="1170"/>
      <c r="AG36" s="1161"/>
      <c r="AH36" s="1170"/>
      <c r="AI36" s="1161"/>
      <c r="AJ36" s="1170"/>
      <c r="AK36" s="1161"/>
      <c r="AL36" s="1170"/>
      <c r="AM36" s="1161"/>
      <c r="AN36" s="1170">
        <v>3503</v>
      </c>
      <c r="AO36" s="1161">
        <f t="shared" si="3"/>
        <v>0</v>
      </c>
      <c r="AP36" s="1161">
        <f t="shared" si="3"/>
        <v>3503</v>
      </c>
      <c r="AQ36" s="1162">
        <f t="shared" si="7"/>
        <v>3503</v>
      </c>
    </row>
    <row r="37" spans="1:43" s="897" customFormat="1" ht="14.25" customHeight="1" thickBot="1" x14ac:dyDescent="0.25">
      <c r="A37" s="1166"/>
      <c r="B37" s="1148" t="s">
        <v>505</v>
      </c>
      <c r="C37" s="1172" t="s">
        <v>2915</v>
      </c>
      <c r="D37" s="1183"/>
      <c r="E37" s="1170"/>
      <c r="F37" s="1161"/>
      <c r="G37" s="1170"/>
      <c r="H37" s="1161"/>
      <c r="I37" s="1161"/>
      <c r="J37" s="1183"/>
      <c r="K37" s="1170"/>
      <c r="L37" s="1161"/>
      <c r="M37" s="1170"/>
      <c r="N37" s="1161"/>
      <c r="O37" s="1170"/>
      <c r="P37" s="1161"/>
      <c r="Q37" s="1170"/>
      <c r="R37" s="1161"/>
      <c r="S37" s="1170"/>
      <c r="T37" s="1161"/>
      <c r="U37" s="1170"/>
      <c r="V37" s="1161"/>
      <c r="W37" s="1170"/>
      <c r="X37" s="1156">
        <f t="shared" si="1"/>
        <v>0</v>
      </c>
      <c r="Y37" s="1156">
        <f t="shared" si="1"/>
        <v>0</v>
      </c>
      <c r="Z37" s="1157">
        <f t="shared" si="2"/>
        <v>0</v>
      </c>
      <c r="AA37" s="1161"/>
      <c r="AB37" s="1170"/>
      <c r="AC37" s="1161"/>
      <c r="AD37" s="1170"/>
      <c r="AE37" s="1161"/>
      <c r="AF37" s="1170"/>
      <c r="AG37" s="1161"/>
      <c r="AH37" s="1170"/>
      <c r="AI37" s="1161"/>
      <c r="AJ37" s="1170"/>
      <c r="AK37" s="1161"/>
      <c r="AL37" s="1170"/>
      <c r="AM37" s="1161">
        <f>X38-AA38-AC38</f>
        <v>85997</v>
      </c>
      <c r="AN37" s="1170">
        <v>288691</v>
      </c>
      <c r="AO37" s="1161">
        <f t="shared" si="3"/>
        <v>85997</v>
      </c>
      <c r="AP37" s="1161">
        <f t="shared" si="3"/>
        <v>288691</v>
      </c>
      <c r="AQ37" s="1162">
        <f t="shared" si="7"/>
        <v>374688</v>
      </c>
    </row>
    <row r="38" spans="1:43" s="1226" customFormat="1" ht="20.25" thickBot="1" x14ac:dyDescent="0.25">
      <c r="B38" s="1227"/>
      <c r="C38" s="1240" t="s">
        <v>2932</v>
      </c>
      <c r="D38" s="1241">
        <f>SUM(D23:D37)</f>
        <v>74644</v>
      </c>
      <c r="E38" s="1242">
        <f>SUM(E23:E37)</f>
        <v>145709</v>
      </c>
      <c r="F38" s="1243">
        <f t="shared" ref="F38:W38" si="8">SUM(F23:F37)</f>
        <v>7007</v>
      </c>
      <c r="G38" s="1242">
        <f t="shared" si="8"/>
        <v>24222</v>
      </c>
      <c r="H38" s="1243">
        <f t="shared" si="8"/>
        <v>67826</v>
      </c>
      <c r="I38" s="1242">
        <f t="shared" si="8"/>
        <v>144676</v>
      </c>
      <c r="J38" s="1243">
        <f t="shared" si="8"/>
        <v>0</v>
      </c>
      <c r="K38" s="1242">
        <f t="shared" si="8"/>
        <v>0</v>
      </c>
      <c r="L38" s="1243">
        <f t="shared" si="8"/>
        <v>0</v>
      </c>
      <c r="M38" s="1242">
        <f t="shared" si="8"/>
        <v>0</v>
      </c>
      <c r="N38" s="1243">
        <f t="shared" si="8"/>
        <v>0</v>
      </c>
      <c r="O38" s="1242">
        <f t="shared" si="8"/>
        <v>0</v>
      </c>
      <c r="P38" s="1243">
        <f t="shared" si="8"/>
        <v>0</v>
      </c>
      <c r="Q38" s="1242">
        <f t="shared" si="8"/>
        <v>30042</v>
      </c>
      <c r="R38" s="1243">
        <f t="shared" si="8"/>
        <v>0</v>
      </c>
      <c r="S38" s="1242">
        <f t="shared" si="8"/>
        <v>0</v>
      </c>
      <c r="T38" s="1243">
        <f t="shared" si="8"/>
        <v>0</v>
      </c>
      <c r="U38" s="1242">
        <f t="shared" si="8"/>
        <v>0</v>
      </c>
      <c r="V38" s="1243">
        <f t="shared" si="8"/>
        <v>0</v>
      </c>
      <c r="W38" s="1242">
        <f t="shared" si="8"/>
        <v>0</v>
      </c>
      <c r="X38" s="1231">
        <f t="shared" si="1"/>
        <v>149477</v>
      </c>
      <c r="Y38" s="1231">
        <f t="shared" si="1"/>
        <v>344649</v>
      </c>
      <c r="Z38" s="1244">
        <f t="shared" si="2"/>
        <v>494126</v>
      </c>
      <c r="AA38" s="1243">
        <f>SUM(AA23:AA37)</f>
        <v>2203</v>
      </c>
      <c r="AB38" s="1242">
        <f t="shared" ref="AB38:AN38" si="9">SUM(AB23:AB37)</f>
        <v>0</v>
      </c>
      <c r="AC38" s="1243">
        <f t="shared" si="9"/>
        <v>61277</v>
      </c>
      <c r="AD38" s="1242">
        <f t="shared" si="9"/>
        <v>57897</v>
      </c>
      <c r="AE38" s="1243">
        <f t="shared" si="9"/>
        <v>0</v>
      </c>
      <c r="AF38" s="1242">
        <f t="shared" si="9"/>
        <v>0</v>
      </c>
      <c r="AG38" s="1243">
        <f t="shared" si="9"/>
        <v>0</v>
      </c>
      <c r="AH38" s="1242">
        <f t="shared" si="9"/>
        <v>0</v>
      </c>
      <c r="AI38" s="1243">
        <f t="shared" si="9"/>
        <v>0</v>
      </c>
      <c r="AJ38" s="1242">
        <f t="shared" si="9"/>
        <v>0</v>
      </c>
      <c r="AK38" s="1243">
        <f t="shared" si="9"/>
        <v>0</v>
      </c>
      <c r="AL38" s="1242">
        <f t="shared" si="9"/>
        <v>0</v>
      </c>
      <c r="AM38" s="1243">
        <f t="shared" si="9"/>
        <v>85997</v>
      </c>
      <c r="AN38" s="1242">
        <f t="shared" si="9"/>
        <v>292194</v>
      </c>
      <c r="AO38" s="1236">
        <f t="shared" si="3"/>
        <v>149477</v>
      </c>
      <c r="AP38" s="1236">
        <f t="shared" si="3"/>
        <v>350091</v>
      </c>
      <c r="AQ38" s="1237">
        <f t="shared" si="7"/>
        <v>499568</v>
      </c>
    </row>
    <row r="39" spans="1:43" ht="14.25" customHeight="1" x14ac:dyDescent="0.15">
      <c r="A39" s="1147"/>
      <c r="B39" s="1148"/>
      <c r="C39" s="898"/>
      <c r="D39" s="1183"/>
      <c r="E39" s="1170"/>
      <c r="F39" s="1161"/>
      <c r="G39" s="1170"/>
      <c r="H39" s="1161"/>
      <c r="I39" s="1161"/>
      <c r="J39" s="1183"/>
      <c r="K39" s="1170"/>
      <c r="L39" s="1161"/>
      <c r="M39" s="1170"/>
      <c r="N39" s="1161"/>
      <c r="O39" s="1177"/>
      <c r="P39" s="1161"/>
      <c r="Q39" s="1170"/>
      <c r="R39" s="1161"/>
      <c r="S39" s="1170"/>
      <c r="T39" s="1161"/>
      <c r="U39" s="1170"/>
      <c r="V39" s="1161"/>
      <c r="W39" s="1170"/>
      <c r="X39" s="1156"/>
      <c r="Y39" s="1156"/>
      <c r="Z39" s="1157"/>
      <c r="AA39" s="1161"/>
      <c r="AB39" s="1170"/>
      <c r="AC39" s="1161"/>
      <c r="AD39" s="1170"/>
      <c r="AE39" s="1161"/>
      <c r="AF39" s="1170"/>
      <c r="AG39" s="1161"/>
      <c r="AH39" s="1170"/>
      <c r="AI39" s="1161"/>
      <c r="AJ39" s="1170"/>
      <c r="AK39" s="1161"/>
      <c r="AL39" s="1170"/>
      <c r="AM39" s="1161"/>
      <c r="AN39" s="1170"/>
      <c r="AO39" s="1161"/>
      <c r="AP39" s="1161"/>
      <c r="AQ39" s="1162"/>
    </row>
    <row r="40" spans="1:43" ht="19.5" x14ac:dyDescent="0.15">
      <c r="A40" s="1147"/>
      <c r="B40" s="1221" t="s">
        <v>2882</v>
      </c>
      <c r="C40" s="1239" t="s">
        <v>2933</v>
      </c>
      <c r="D40" s="1183"/>
      <c r="E40" s="1170"/>
      <c r="F40" s="1161"/>
      <c r="G40" s="1170"/>
      <c r="H40" s="1161"/>
      <c r="I40" s="1161"/>
      <c r="J40" s="1183"/>
      <c r="K40" s="1170"/>
      <c r="L40" s="1161"/>
      <c r="M40" s="1170"/>
      <c r="N40" s="1161"/>
      <c r="O40" s="1177"/>
      <c r="P40" s="1161"/>
      <c r="Q40" s="1170"/>
      <c r="R40" s="1161"/>
      <c r="S40" s="1170"/>
      <c r="T40" s="1161"/>
      <c r="U40" s="1170"/>
      <c r="V40" s="1161"/>
      <c r="W40" s="1170"/>
      <c r="X40" s="1156"/>
      <c r="Y40" s="1156"/>
      <c r="Z40" s="1157"/>
      <c r="AA40" s="1161"/>
      <c r="AB40" s="1170"/>
      <c r="AC40" s="1161"/>
      <c r="AD40" s="1170"/>
      <c r="AE40" s="1161"/>
      <c r="AF40" s="1170"/>
      <c r="AG40" s="1161"/>
      <c r="AH40" s="1170"/>
      <c r="AI40" s="1161"/>
      <c r="AJ40" s="1170"/>
      <c r="AK40" s="1161"/>
      <c r="AL40" s="1170"/>
      <c r="AM40" s="1161"/>
      <c r="AN40" s="1170"/>
      <c r="AO40" s="1161"/>
      <c r="AP40" s="1161"/>
      <c r="AQ40" s="1162"/>
    </row>
    <row r="41" spans="1:43" ht="9.75" x14ac:dyDescent="0.15">
      <c r="A41" s="1147"/>
      <c r="B41" s="1148" t="s">
        <v>455</v>
      </c>
      <c r="C41" s="898" t="s">
        <v>2934</v>
      </c>
      <c r="D41" s="1183"/>
      <c r="E41" s="1170"/>
      <c r="F41" s="1161"/>
      <c r="G41" s="1170"/>
      <c r="H41" s="1161"/>
      <c r="I41" s="1161">
        <v>398</v>
      </c>
      <c r="J41" s="1183"/>
      <c r="K41" s="1170"/>
      <c r="L41" s="1161"/>
      <c r="M41" s="1170"/>
      <c r="N41" s="1161"/>
      <c r="O41" s="1177"/>
      <c r="P41" s="1161"/>
      <c r="Q41" s="1170"/>
      <c r="R41" s="1161"/>
      <c r="S41" s="1170"/>
      <c r="T41" s="1161"/>
      <c r="U41" s="1170"/>
      <c r="V41" s="1161"/>
      <c r="W41" s="1170"/>
      <c r="X41" s="1156">
        <f t="shared" si="1"/>
        <v>0</v>
      </c>
      <c r="Y41" s="1156">
        <f t="shared" si="1"/>
        <v>398</v>
      </c>
      <c r="Z41" s="1157">
        <f t="shared" si="2"/>
        <v>398</v>
      </c>
      <c r="AA41" s="1161"/>
      <c r="AB41" s="1170"/>
      <c r="AC41" s="1161"/>
      <c r="AD41" s="1170"/>
      <c r="AE41" s="1161"/>
      <c r="AF41" s="1170"/>
      <c r="AG41" s="1161"/>
      <c r="AH41" s="1170"/>
      <c r="AI41" s="1161"/>
      <c r="AJ41" s="1170"/>
      <c r="AK41" s="1161"/>
      <c r="AL41" s="1170"/>
      <c r="AM41" s="1161"/>
      <c r="AN41" s="1170"/>
      <c r="AO41" s="1161">
        <f t="shared" si="3"/>
        <v>0</v>
      </c>
      <c r="AP41" s="1161">
        <f t="shared" si="3"/>
        <v>0</v>
      </c>
      <c r="AQ41" s="1162">
        <f t="shared" si="7"/>
        <v>0</v>
      </c>
    </row>
    <row r="42" spans="1:43" ht="9.75" x14ac:dyDescent="0.15">
      <c r="A42" s="1147"/>
      <c r="B42" s="1148" t="s">
        <v>463</v>
      </c>
      <c r="C42" s="898" t="s">
        <v>2935</v>
      </c>
      <c r="D42" s="1183"/>
      <c r="E42" s="1170"/>
      <c r="F42" s="1161"/>
      <c r="G42" s="1170"/>
      <c r="H42" s="1161"/>
      <c r="I42" s="1161">
        <v>1261</v>
      </c>
      <c r="J42" s="1183"/>
      <c r="K42" s="1170"/>
      <c r="L42" s="1161"/>
      <c r="M42" s="1170"/>
      <c r="N42" s="1161"/>
      <c r="O42" s="1177"/>
      <c r="P42" s="1161"/>
      <c r="Q42" s="1170"/>
      <c r="R42" s="1161"/>
      <c r="S42" s="1170"/>
      <c r="T42" s="1161"/>
      <c r="U42" s="1170"/>
      <c r="V42" s="1161"/>
      <c r="W42" s="1170"/>
      <c r="X42" s="1156">
        <f t="shared" si="1"/>
        <v>0</v>
      </c>
      <c r="Y42" s="1156">
        <f t="shared" si="1"/>
        <v>1261</v>
      </c>
      <c r="Z42" s="1157">
        <f t="shared" si="2"/>
        <v>1261</v>
      </c>
      <c r="AA42" s="1161"/>
      <c r="AB42" s="1170"/>
      <c r="AC42" s="1161"/>
      <c r="AD42" s="1170"/>
      <c r="AE42" s="1161"/>
      <c r="AF42" s="1170"/>
      <c r="AG42" s="1161"/>
      <c r="AH42" s="1170"/>
      <c r="AI42" s="1161"/>
      <c r="AJ42" s="1170"/>
      <c r="AK42" s="1161"/>
      <c r="AL42" s="1170"/>
      <c r="AM42" s="1161"/>
      <c r="AN42" s="1170"/>
      <c r="AO42" s="1161">
        <f t="shared" si="3"/>
        <v>0</v>
      </c>
      <c r="AP42" s="1161">
        <f t="shared" si="3"/>
        <v>0</v>
      </c>
      <c r="AQ42" s="1162">
        <f t="shared" si="7"/>
        <v>0</v>
      </c>
    </row>
    <row r="43" spans="1:43" ht="9.75" x14ac:dyDescent="0.15">
      <c r="A43" s="1147"/>
      <c r="B43" s="1148" t="s">
        <v>464</v>
      </c>
      <c r="C43" s="898" t="s">
        <v>2936</v>
      </c>
      <c r="D43" s="1183">
        <v>5290</v>
      </c>
      <c r="E43" s="1170"/>
      <c r="F43" s="1161">
        <v>566</v>
      </c>
      <c r="G43" s="1170"/>
      <c r="H43" s="1161">
        <v>172</v>
      </c>
      <c r="I43" s="1161">
        <v>2852</v>
      </c>
      <c r="J43" s="1183"/>
      <c r="K43" s="1170"/>
      <c r="L43" s="1161"/>
      <c r="M43" s="1170"/>
      <c r="N43" s="1161"/>
      <c r="O43" s="1177"/>
      <c r="P43" s="1161"/>
      <c r="Q43" s="1170">
        <v>122</v>
      </c>
      <c r="R43" s="1161"/>
      <c r="S43" s="1170"/>
      <c r="T43" s="1161"/>
      <c r="U43" s="1170"/>
      <c r="V43" s="1161"/>
      <c r="W43" s="1170"/>
      <c r="X43" s="1156">
        <f t="shared" si="1"/>
        <v>6028</v>
      </c>
      <c r="Y43" s="1156">
        <f t="shared" si="1"/>
        <v>2974</v>
      </c>
      <c r="Z43" s="1157">
        <f t="shared" si="2"/>
        <v>9002</v>
      </c>
      <c r="AA43" s="1161"/>
      <c r="AB43" s="1170"/>
      <c r="AC43" s="1161">
        <v>152</v>
      </c>
      <c r="AD43" s="1170"/>
      <c r="AE43" s="1161"/>
      <c r="AF43" s="1170"/>
      <c r="AG43" s="1161"/>
      <c r="AH43" s="1170"/>
      <c r="AI43" s="1161"/>
      <c r="AJ43" s="1170"/>
      <c r="AK43" s="1161"/>
      <c r="AL43" s="1170"/>
      <c r="AM43" s="1161"/>
      <c r="AN43" s="1170"/>
      <c r="AO43" s="1161">
        <f t="shared" si="3"/>
        <v>152</v>
      </c>
      <c r="AP43" s="1161">
        <f t="shared" si="3"/>
        <v>0</v>
      </c>
      <c r="AQ43" s="1162">
        <f t="shared" si="7"/>
        <v>152</v>
      </c>
    </row>
    <row r="44" spans="1:43" s="1192" customFormat="1" ht="9.75" x14ac:dyDescent="0.2">
      <c r="A44" s="1186"/>
      <c r="B44" s="1148" t="s">
        <v>465</v>
      </c>
      <c r="C44" s="897" t="s">
        <v>2937</v>
      </c>
      <c r="D44" s="1190"/>
      <c r="E44" s="1175"/>
      <c r="F44" s="1193"/>
      <c r="G44" s="1175"/>
      <c r="H44" s="1193"/>
      <c r="I44" s="1161">
        <v>13</v>
      </c>
      <c r="J44" s="1190"/>
      <c r="K44" s="1180"/>
      <c r="L44" s="1175"/>
      <c r="M44" s="1180"/>
      <c r="N44" s="1175"/>
      <c r="O44" s="1245"/>
      <c r="P44" s="1175"/>
      <c r="Q44" s="1180"/>
      <c r="R44" s="1175"/>
      <c r="S44" s="1180"/>
      <c r="T44" s="1175"/>
      <c r="U44" s="1180"/>
      <c r="V44" s="1175"/>
      <c r="W44" s="1180"/>
      <c r="X44" s="1156">
        <f t="shared" si="1"/>
        <v>0</v>
      </c>
      <c r="Y44" s="1156">
        <f t="shared" si="1"/>
        <v>13</v>
      </c>
      <c r="Z44" s="1157">
        <f t="shared" si="2"/>
        <v>13</v>
      </c>
      <c r="AA44" s="1161"/>
      <c r="AB44" s="1170"/>
      <c r="AC44" s="1161"/>
      <c r="AD44" s="1170"/>
      <c r="AE44" s="1161"/>
      <c r="AF44" s="1170"/>
      <c r="AG44" s="1161"/>
      <c r="AH44" s="1170"/>
      <c r="AI44" s="1161"/>
      <c r="AJ44" s="1169"/>
      <c r="AK44" s="1168"/>
      <c r="AL44" s="1169"/>
      <c r="AM44" s="1168"/>
      <c r="AN44" s="1169"/>
      <c r="AO44" s="1161">
        <f t="shared" si="3"/>
        <v>0</v>
      </c>
      <c r="AP44" s="1161">
        <f t="shared" si="3"/>
        <v>0</v>
      </c>
      <c r="AQ44" s="1162">
        <f t="shared" si="7"/>
        <v>0</v>
      </c>
    </row>
    <row r="45" spans="1:43" s="1192" customFormat="1" ht="12" customHeight="1" x14ac:dyDescent="0.2">
      <c r="A45" s="1186"/>
      <c r="B45" s="1148" t="s">
        <v>466</v>
      </c>
      <c r="C45" s="1172" t="s">
        <v>2938</v>
      </c>
      <c r="D45" s="1190"/>
      <c r="E45" s="1175">
        <v>11356</v>
      </c>
      <c r="F45" s="1193"/>
      <c r="G45" s="1175">
        <v>1755</v>
      </c>
      <c r="H45" s="1193"/>
      <c r="I45" s="1161">
        <v>3372</v>
      </c>
      <c r="J45" s="1190"/>
      <c r="K45" s="1180"/>
      <c r="L45" s="1175"/>
      <c r="M45" s="1180"/>
      <c r="N45" s="1175"/>
      <c r="O45" s="1180"/>
      <c r="P45" s="1175"/>
      <c r="Q45" s="1180">
        <v>1221</v>
      </c>
      <c r="R45" s="1175"/>
      <c r="S45" s="1180"/>
      <c r="T45" s="1175"/>
      <c r="U45" s="1180"/>
      <c r="V45" s="1175"/>
      <c r="W45" s="1180"/>
      <c r="X45" s="1156">
        <f t="shared" si="1"/>
        <v>0</v>
      </c>
      <c r="Y45" s="1156">
        <f t="shared" si="1"/>
        <v>17704</v>
      </c>
      <c r="Z45" s="1157">
        <f t="shared" si="2"/>
        <v>17704</v>
      </c>
      <c r="AA45" s="1161"/>
      <c r="AB45" s="1170"/>
      <c r="AC45" s="1161"/>
      <c r="AD45" s="1170">
        <v>355</v>
      </c>
      <c r="AE45" s="1161"/>
      <c r="AF45" s="1170">
        <v>596</v>
      </c>
      <c r="AG45" s="1161"/>
      <c r="AH45" s="1170"/>
      <c r="AI45" s="1161"/>
      <c r="AJ45" s="1169"/>
      <c r="AK45" s="1168"/>
      <c r="AL45" s="1169"/>
      <c r="AM45" s="1168"/>
      <c r="AN45" s="1169"/>
      <c r="AO45" s="1161">
        <f t="shared" si="3"/>
        <v>0</v>
      </c>
      <c r="AP45" s="1161">
        <f t="shared" si="3"/>
        <v>951</v>
      </c>
      <c r="AQ45" s="1162">
        <f t="shared" si="7"/>
        <v>951</v>
      </c>
    </row>
    <row r="46" spans="1:43" s="1192" customFormat="1" ht="16.5" x14ac:dyDescent="0.2">
      <c r="A46" s="1186"/>
      <c r="B46" s="1148" t="s">
        <v>467</v>
      </c>
      <c r="C46" s="1172" t="s">
        <v>2939</v>
      </c>
      <c r="D46" s="1190">
        <v>11575</v>
      </c>
      <c r="E46" s="1175">
        <v>855</v>
      </c>
      <c r="F46" s="1193"/>
      <c r="G46" s="1175">
        <v>1630</v>
      </c>
      <c r="H46" s="1193"/>
      <c r="I46" s="1161">
        <v>5434</v>
      </c>
      <c r="J46" s="1190"/>
      <c r="K46" s="1180"/>
      <c r="L46" s="1175"/>
      <c r="M46" s="1180"/>
      <c r="N46" s="1175"/>
      <c r="O46" s="1180"/>
      <c r="P46" s="1175"/>
      <c r="Q46" s="1180"/>
      <c r="R46" s="1175"/>
      <c r="S46" s="1180"/>
      <c r="T46" s="1175"/>
      <c r="U46" s="1180"/>
      <c r="V46" s="1175"/>
      <c r="W46" s="1180"/>
      <c r="X46" s="1156">
        <f t="shared" si="1"/>
        <v>11575</v>
      </c>
      <c r="Y46" s="1156">
        <f t="shared" si="1"/>
        <v>7919</v>
      </c>
      <c r="Z46" s="1157">
        <f t="shared" si="2"/>
        <v>19494</v>
      </c>
      <c r="AA46" s="1161">
        <v>2716</v>
      </c>
      <c r="AB46" s="1170"/>
      <c r="AC46" s="1161">
        <v>450</v>
      </c>
      <c r="AD46" s="1170"/>
      <c r="AE46" s="1161"/>
      <c r="AF46" s="1170"/>
      <c r="AG46" s="1161"/>
      <c r="AH46" s="1170"/>
      <c r="AI46" s="1161"/>
      <c r="AJ46" s="1169"/>
      <c r="AK46" s="1168"/>
      <c r="AL46" s="1169"/>
      <c r="AM46" s="1168"/>
      <c r="AN46" s="1169"/>
      <c r="AO46" s="1161">
        <f t="shared" si="3"/>
        <v>3166</v>
      </c>
      <c r="AP46" s="1161">
        <f t="shared" si="3"/>
        <v>0</v>
      </c>
      <c r="AQ46" s="1162">
        <f t="shared" si="7"/>
        <v>3166</v>
      </c>
    </row>
    <row r="47" spans="1:43" s="1192" customFormat="1" ht="16.5" x14ac:dyDescent="0.2">
      <c r="A47" s="1186"/>
      <c r="B47" s="1148" t="s">
        <v>468</v>
      </c>
      <c r="C47" s="1172" t="s">
        <v>2940</v>
      </c>
      <c r="D47" s="1190"/>
      <c r="E47" s="1175"/>
      <c r="F47" s="1193"/>
      <c r="G47" s="1175"/>
      <c r="H47" s="1193"/>
      <c r="I47" s="1161">
        <v>3023</v>
      </c>
      <c r="J47" s="1190"/>
      <c r="K47" s="1180"/>
      <c r="L47" s="1175"/>
      <c r="M47" s="1180"/>
      <c r="N47" s="1175"/>
      <c r="O47" s="1180"/>
      <c r="P47" s="1175"/>
      <c r="Q47" s="1180"/>
      <c r="R47" s="1175"/>
      <c r="S47" s="1180"/>
      <c r="T47" s="1175"/>
      <c r="U47" s="1180"/>
      <c r="V47" s="1175"/>
      <c r="W47" s="1180"/>
      <c r="X47" s="1156">
        <f t="shared" si="1"/>
        <v>0</v>
      </c>
      <c r="Y47" s="1156">
        <f t="shared" si="1"/>
        <v>3023</v>
      </c>
      <c r="Z47" s="1157">
        <f t="shared" si="2"/>
        <v>3023</v>
      </c>
      <c r="AA47" s="1161"/>
      <c r="AB47" s="1170"/>
      <c r="AC47" s="1161"/>
      <c r="AD47" s="1170"/>
      <c r="AE47" s="1161"/>
      <c r="AF47" s="1170"/>
      <c r="AG47" s="1161"/>
      <c r="AH47" s="1170"/>
      <c r="AI47" s="1161"/>
      <c r="AJ47" s="1169"/>
      <c r="AK47" s="1168"/>
      <c r="AL47" s="1169"/>
      <c r="AM47" s="1168"/>
      <c r="AN47" s="1169"/>
      <c r="AO47" s="1161">
        <f t="shared" si="3"/>
        <v>0</v>
      </c>
      <c r="AP47" s="1161">
        <f t="shared" si="3"/>
        <v>0</v>
      </c>
      <c r="AQ47" s="1162">
        <f t="shared" si="7"/>
        <v>0</v>
      </c>
    </row>
    <row r="48" spans="1:43" s="1192" customFormat="1" ht="16.5" x14ac:dyDescent="0.2">
      <c r="A48" s="1186"/>
      <c r="B48" s="1148" t="s">
        <v>3015</v>
      </c>
      <c r="C48" s="1172" t="s">
        <v>2941</v>
      </c>
      <c r="D48" s="1190"/>
      <c r="E48" s="1175"/>
      <c r="F48" s="1193"/>
      <c r="G48" s="1175"/>
      <c r="H48" s="1193"/>
      <c r="I48" s="1161">
        <v>1914</v>
      </c>
      <c r="J48" s="1190"/>
      <c r="K48" s="1180"/>
      <c r="L48" s="1175"/>
      <c r="M48" s="1180"/>
      <c r="N48" s="1175"/>
      <c r="O48" s="1180"/>
      <c r="P48" s="1175"/>
      <c r="Q48" s="1180"/>
      <c r="R48" s="1175"/>
      <c r="S48" s="1180"/>
      <c r="T48" s="1175"/>
      <c r="U48" s="1180"/>
      <c r="V48" s="1175"/>
      <c r="W48" s="1180"/>
      <c r="X48" s="1156">
        <f t="shared" si="1"/>
        <v>0</v>
      </c>
      <c r="Y48" s="1156">
        <f t="shared" si="1"/>
        <v>1914</v>
      </c>
      <c r="Z48" s="1157">
        <f t="shared" si="2"/>
        <v>1914</v>
      </c>
      <c r="AA48" s="1161"/>
      <c r="AB48" s="1170"/>
      <c r="AC48" s="1161">
        <v>338</v>
      </c>
      <c r="AD48" s="1170"/>
      <c r="AE48" s="1161"/>
      <c r="AF48" s="1170"/>
      <c r="AG48" s="1161"/>
      <c r="AH48" s="1170"/>
      <c r="AI48" s="1161"/>
      <c r="AJ48" s="1169"/>
      <c r="AK48" s="1168"/>
      <c r="AL48" s="1169"/>
      <c r="AM48" s="1168"/>
      <c r="AN48" s="1169"/>
      <c r="AO48" s="1161">
        <f t="shared" si="3"/>
        <v>338</v>
      </c>
      <c r="AP48" s="1161">
        <f t="shared" si="3"/>
        <v>0</v>
      </c>
      <c r="AQ48" s="1162">
        <f t="shared" si="7"/>
        <v>338</v>
      </c>
    </row>
    <row r="49" spans="1:43" s="1192" customFormat="1" ht="9.75" x14ac:dyDescent="0.2">
      <c r="A49" s="1186"/>
      <c r="B49" s="1148" t="s">
        <v>3016</v>
      </c>
      <c r="C49" s="1172" t="s">
        <v>3017</v>
      </c>
      <c r="D49" s="1190"/>
      <c r="E49" s="1175">
        <v>2993</v>
      </c>
      <c r="F49" s="1193"/>
      <c r="G49" s="1175">
        <v>391</v>
      </c>
      <c r="H49" s="1193"/>
      <c r="I49" s="1161"/>
      <c r="J49" s="1190"/>
      <c r="K49" s="1180"/>
      <c r="L49" s="1175"/>
      <c r="M49" s="1180"/>
      <c r="N49" s="1175"/>
      <c r="O49" s="1180"/>
      <c r="P49" s="1175"/>
      <c r="Q49" s="1180"/>
      <c r="R49" s="1175"/>
      <c r="S49" s="1180"/>
      <c r="T49" s="1175"/>
      <c r="U49" s="1180"/>
      <c r="V49" s="1175"/>
      <c r="W49" s="1180"/>
      <c r="X49" s="1156">
        <f t="shared" si="1"/>
        <v>0</v>
      </c>
      <c r="Y49" s="1156">
        <f t="shared" si="1"/>
        <v>3384</v>
      </c>
      <c r="Z49" s="1157">
        <f t="shared" si="2"/>
        <v>3384</v>
      </c>
      <c r="AA49" s="1161"/>
      <c r="AB49" s="1170"/>
      <c r="AC49" s="1161"/>
      <c r="AD49" s="1170"/>
      <c r="AE49" s="1161"/>
      <c r="AF49" s="1170"/>
      <c r="AG49" s="1161"/>
      <c r="AH49" s="1170"/>
      <c r="AI49" s="1161"/>
      <c r="AJ49" s="1169"/>
      <c r="AK49" s="1168"/>
      <c r="AL49" s="1169"/>
      <c r="AM49" s="1168"/>
      <c r="AN49" s="1169"/>
      <c r="AO49" s="1161">
        <f t="shared" si="3"/>
        <v>0</v>
      </c>
      <c r="AP49" s="1161">
        <f t="shared" si="3"/>
        <v>0</v>
      </c>
      <c r="AQ49" s="1162">
        <f t="shared" si="7"/>
        <v>0</v>
      </c>
    </row>
    <row r="50" spans="1:43" s="1192" customFormat="1" ht="12" customHeight="1" x14ac:dyDescent="0.2">
      <c r="A50" s="1186"/>
      <c r="B50" s="1148" t="s">
        <v>470</v>
      </c>
      <c r="C50" s="1172" t="s">
        <v>2930</v>
      </c>
      <c r="D50" s="1190"/>
      <c r="E50" s="1175">
        <v>460</v>
      </c>
      <c r="F50" s="1193"/>
      <c r="G50" s="1175">
        <v>88</v>
      </c>
      <c r="H50" s="1193"/>
      <c r="I50" s="1161">
        <v>3385</v>
      </c>
      <c r="J50" s="1190"/>
      <c r="K50" s="1180"/>
      <c r="L50" s="1175"/>
      <c r="M50" s="1180"/>
      <c r="N50" s="1175"/>
      <c r="O50" s="1180"/>
      <c r="P50" s="1175"/>
      <c r="Q50" s="1180"/>
      <c r="R50" s="1175"/>
      <c r="S50" s="1180"/>
      <c r="T50" s="1175"/>
      <c r="U50" s="1180"/>
      <c r="V50" s="1175"/>
      <c r="W50" s="1180"/>
      <c r="X50" s="1156">
        <f t="shared" si="1"/>
        <v>0</v>
      </c>
      <c r="Y50" s="1156">
        <f t="shared" si="1"/>
        <v>3933</v>
      </c>
      <c r="Z50" s="1157">
        <f t="shared" si="2"/>
        <v>3933</v>
      </c>
      <c r="AA50" s="1161"/>
      <c r="AB50" s="1170"/>
      <c r="AC50" s="1161"/>
      <c r="AD50" s="1170">
        <v>848</v>
      </c>
      <c r="AE50" s="1161"/>
      <c r="AF50" s="1170">
        <v>267</v>
      </c>
      <c r="AG50" s="1161"/>
      <c r="AH50" s="1170"/>
      <c r="AI50" s="1161"/>
      <c r="AJ50" s="1169"/>
      <c r="AK50" s="1168"/>
      <c r="AL50" s="1169"/>
      <c r="AM50" s="1168"/>
      <c r="AN50" s="1169"/>
      <c r="AO50" s="1161">
        <f t="shared" si="3"/>
        <v>0</v>
      </c>
      <c r="AP50" s="1161">
        <f t="shared" si="3"/>
        <v>1115</v>
      </c>
      <c r="AQ50" s="1162">
        <f t="shared" si="7"/>
        <v>1115</v>
      </c>
    </row>
    <row r="51" spans="1:43" s="1192" customFormat="1" ht="12" customHeight="1" x14ac:dyDescent="0.2">
      <c r="A51" s="1186"/>
      <c r="B51" s="1148" t="s">
        <v>500</v>
      </c>
      <c r="C51" s="1172" t="s">
        <v>3018</v>
      </c>
      <c r="D51" s="1190"/>
      <c r="E51" s="1175"/>
      <c r="F51" s="1193"/>
      <c r="G51" s="1175"/>
      <c r="H51" s="1193"/>
      <c r="I51" s="1161"/>
      <c r="J51" s="1190"/>
      <c r="K51" s="1180"/>
      <c r="L51" s="1175"/>
      <c r="M51" s="1180"/>
      <c r="N51" s="1175"/>
      <c r="O51" s="1180"/>
      <c r="P51" s="1175"/>
      <c r="Q51" s="1180"/>
      <c r="R51" s="1175"/>
      <c r="S51" s="1180"/>
      <c r="T51" s="1175"/>
      <c r="U51" s="1180"/>
      <c r="V51" s="1175"/>
      <c r="W51" s="1180"/>
      <c r="X51" s="1156">
        <f t="shared" si="1"/>
        <v>0</v>
      </c>
      <c r="Y51" s="1156">
        <f t="shared" si="1"/>
        <v>0</v>
      </c>
      <c r="Z51" s="1157">
        <f t="shared" si="2"/>
        <v>0</v>
      </c>
      <c r="AA51" s="1161"/>
      <c r="AB51" s="1170"/>
      <c r="AC51" s="1161"/>
      <c r="AD51" s="1170"/>
      <c r="AE51" s="1161"/>
      <c r="AF51" s="1170"/>
      <c r="AG51" s="1161"/>
      <c r="AH51" s="1170"/>
      <c r="AI51" s="1161"/>
      <c r="AJ51" s="1169"/>
      <c r="AK51" s="1168"/>
      <c r="AL51" s="1169"/>
      <c r="AM51" s="1161"/>
      <c r="AN51" s="1170">
        <v>5636</v>
      </c>
      <c r="AO51" s="1161">
        <f t="shared" si="3"/>
        <v>0</v>
      </c>
      <c r="AP51" s="1161">
        <f t="shared" si="3"/>
        <v>5636</v>
      </c>
      <c r="AQ51" s="1162">
        <f t="shared" si="7"/>
        <v>5636</v>
      </c>
    </row>
    <row r="52" spans="1:43" s="1192" customFormat="1" ht="12" customHeight="1" thickBot="1" x14ac:dyDescent="0.25">
      <c r="A52" s="1186"/>
      <c r="B52" s="1148" t="s">
        <v>501</v>
      </c>
      <c r="C52" s="1172" t="s">
        <v>2915</v>
      </c>
      <c r="D52" s="1190"/>
      <c r="E52" s="1158"/>
      <c r="F52" s="1194"/>
      <c r="G52" s="1158"/>
      <c r="H52" s="1193"/>
      <c r="I52" s="1161"/>
      <c r="J52" s="1190"/>
      <c r="K52" s="1159"/>
      <c r="L52" s="1158"/>
      <c r="M52" s="1159"/>
      <c r="N52" s="1158"/>
      <c r="O52" s="1180"/>
      <c r="P52" s="1175"/>
      <c r="Q52" s="1180"/>
      <c r="R52" s="1175"/>
      <c r="S52" s="1180"/>
      <c r="T52" s="1175"/>
      <c r="U52" s="1180"/>
      <c r="V52" s="1175"/>
      <c r="W52" s="1180"/>
      <c r="X52" s="1156">
        <f t="shared" si="1"/>
        <v>0</v>
      </c>
      <c r="Y52" s="1156">
        <f t="shared" si="1"/>
        <v>0</v>
      </c>
      <c r="Z52" s="1157">
        <f t="shared" si="2"/>
        <v>0</v>
      </c>
      <c r="AA52" s="1161">
        <v>3381</v>
      </c>
      <c r="AB52" s="1170"/>
      <c r="AC52" s="1161"/>
      <c r="AD52" s="1170"/>
      <c r="AE52" s="1161"/>
      <c r="AF52" s="1170"/>
      <c r="AG52" s="1161"/>
      <c r="AH52" s="1170"/>
      <c r="AI52" s="1161"/>
      <c r="AJ52" s="1169"/>
      <c r="AK52" s="1168"/>
      <c r="AL52" s="1169"/>
      <c r="AM52" s="1161">
        <f>X53-AA53-AC53-AE53</f>
        <v>10566</v>
      </c>
      <c r="AN52" s="1170">
        <v>39677</v>
      </c>
      <c r="AO52" s="1161">
        <f t="shared" si="3"/>
        <v>13947</v>
      </c>
      <c r="AP52" s="1161">
        <f t="shared" si="3"/>
        <v>39677</v>
      </c>
      <c r="AQ52" s="1162">
        <f t="shared" si="7"/>
        <v>53624</v>
      </c>
    </row>
    <row r="53" spans="1:43" s="1246" customFormat="1" ht="20.25" thickBot="1" x14ac:dyDescent="0.25">
      <c r="B53" s="1227"/>
      <c r="C53" s="1228" t="s">
        <v>2942</v>
      </c>
      <c r="D53" s="1229">
        <f>SUM(D41:D52)</f>
        <v>16865</v>
      </c>
      <c r="E53" s="1231">
        <f t="shared" ref="E53:W53" si="10">SUM(E41:E52)</f>
        <v>15664</v>
      </c>
      <c r="F53" s="1229">
        <f t="shared" si="10"/>
        <v>566</v>
      </c>
      <c r="G53" s="1231">
        <f t="shared" si="10"/>
        <v>3864</v>
      </c>
      <c r="H53" s="1229">
        <f t="shared" si="10"/>
        <v>172</v>
      </c>
      <c r="I53" s="1231">
        <f t="shared" si="10"/>
        <v>21652</v>
      </c>
      <c r="J53" s="1229">
        <f t="shared" si="10"/>
        <v>0</v>
      </c>
      <c r="K53" s="1231">
        <f t="shared" si="10"/>
        <v>0</v>
      </c>
      <c r="L53" s="1229">
        <f t="shared" si="10"/>
        <v>0</v>
      </c>
      <c r="M53" s="1231">
        <f t="shared" si="10"/>
        <v>0</v>
      </c>
      <c r="N53" s="1229">
        <f t="shared" si="10"/>
        <v>0</v>
      </c>
      <c r="O53" s="1231">
        <f t="shared" si="10"/>
        <v>0</v>
      </c>
      <c r="P53" s="1229">
        <f t="shared" si="10"/>
        <v>0</v>
      </c>
      <c r="Q53" s="1231">
        <f t="shared" si="10"/>
        <v>1343</v>
      </c>
      <c r="R53" s="1229">
        <f t="shared" si="10"/>
        <v>0</v>
      </c>
      <c r="S53" s="1231">
        <f t="shared" si="10"/>
        <v>0</v>
      </c>
      <c r="T53" s="1229">
        <f t="shared" si="10"/>
        <v>0</v>
      </c>
      <c r="U53" s="1231">
        <f t="shared" si="10"/>
        <v>0</v>
      </c>
      <c r="V53" s="1229">
        <f t="shared" si="10"/>
        <v>0</v>
      </c>
      <c r="W53" s="1230">
        <f t="shared" si="10"/>
        <v>0</v>
      </c>
      <c r="X53" s="1247">
        <f t="shared" si="1"/>
        <v>17603</v>
      </c>
      <c r="Y53" s="1247">
        <f t="shared" si="1"/>
        <v>42523</v>
      </c>
      <c r="Z53" s="1233">
        <f t="shared" si="2"/>
        <v>60126</v>
      </c>
      <c r="AA53" s="1243">
        <f>SUM(AA41:AA52)</f>
        <v>6097</v>
      </c>
      <c r="AB53" s="1242">
        <f t="shared" ref="AB53:AN53" si="11">SUM(AB41:AB52)</f>
        <v>0</v>
      </c>
      <c r="AC53" s="1243">
        <f t="shared" si="11"/>
        <v>940</v>
      </c>
      <c r="AD53" s="1242">
        <f t="shared" si="11"/>
        <v>1203</v>
      </c>
      <c r="AE53" s="1243">
        <f t="shared" si="11"/>
        <v>0</v>
      </c>
      <c r="AF53" s="1242">
        <f t="shared" si="11"/>
        <v>863</v>
      </c>
      <c r="AG53" s="1243">
        <f t="shared" si="11"/>
        <v>0</v>
      </c>
      <c r="AH53" s="1242">
        <f t="shared" si="11"/>
        <v>0</v>
      </c>
      <c r="AI53" s="1243">
        <f t="shared" si="11"/>
        <v>0</v>
      </c>
      <c r="AJ53" s="1235">
        <f t="shared" si="11"/>
        <v>0</v>
      </c>
      <c r="AK53" s="1234">
        <f t="shared" si="11"/>
        <v>0</v>
      </c>
      <c r="AL53" s="1235">
        <f t="shared" si="11"/>
        <v>0</v>
      </c>
      <c r="AM53" s="1234">
        <f t="shared" si="11"/>
        <v>10566</v>
      </c>
      <c r="AN53" s="1235">
        <f t="shared" si="11"/>
        <v>45313</v>
      </c>
      <c r="AO53" s="1243">
        <f t="shared" si="3"/>
        <v>17603</v>
      </c>
      <c r="AP53" s="1248">
        <f t="shared" si="3"/>
        <v>47379</v>
      </c>
      <c r="AQ53" s="1212">
        <f t="shared" si="7"/>
        <v>64982</v>
      </c>
    </row>
    <row r="54" spans="1:43" s="1192" customFormat="1" ht="12" customHeight="1" x14ac:dyDescent="0.2">
      <c r="A54" s="1186"/>
      <c r="B54" s="1148"/>
      <c r="C54" s="1172"/>
      <c r="D54" s="1190"/>
      <c r="E54" s="1158"/>
      <c r="F54" s="1194"/>
      <c r="G54" s="1158"/>
      <c r="H54" s="1193"/>
      <c r="I54" s="1161"/>
      <c r="J54" s="1190"/>
      <c r="K54" s="1159"/>
      <c r="L54" s="1158"/>
      <c r="M54" s="1159"/>
      <c r="N54" s="1158"/>
      <c r="O54" s="1180"/>
      <c r="P54" s="1175"/>
      <c r="Q54" s="1180"/>
      <c r="R54" s="1175"/>
      <c r="S54" s="1180"/>
      <c r="T54" s="1175"/>
      <c r="U54" s="1180"/>
      <c r="V54" s="1175"/>
      <c r="W54" s="1180"/>
      <c r="X54" s="1156"/>
      <c r="Y54" s="1156"/>
      <c r="Z54" s="1157"/>
      <c r="AA54" s="1161"/>
      <c r="AB54" s="1170"/>
      <c r="AC54" s="1161"/>
      <c r="AD54" s="1170"/>
      <c r="AE54" s="1161"/>
      <c r="AF54" s="1170"/>
      <c r="AG54" s="1161"/>
      <c r="AH54" s="1170"/>
      <c r="AI54" s="1161"/>
      <c r="AJ54" s="1169"/>
      <c r="AK54" s="1168"/>
      <c r="AL54" s="1169"/>
      <c r="AM54" s="1168"/>
      <c r="AN54" s="1169"/>
      <c r="AO54" s="1161"/>
      <c r="AP54" s="1161"/>
      <c r="AQ54" s="1162"/>
    </row>
    <row r="55" spans="1:43" s="1246" customFormat="1" ht="12" customHeight="1" x14ac:dyDescent="0.2">
      <c r="A55" s="1249"/>
      <c r="B55" s="1221" t="s">
        <v>472</v>
      </c>
      <c r="C55" s="1250" t="s">
        <v>487</v>
      </c>
      <c r="D55" s="1251"/>
      <c r="E55" s="1158"/>
      <c r="F55" s="1193"/>
      <c r="G55" s="1175"/>
      <c r="H55" s="1194"/>
      <c r="I55" s="1252"/>
      <c r="J55" s="1251"/>
      <c r="K55" s="1159"/>
      <c r="L55" s="1158"/>
      <c r="M55" s="1159"/>
      <c r="N55" s="1158"/>
      <c r="O55" s="1159"/>
      <c r="P55" s="1158"/>
      <c r="Q55" s="1159"/>
      <c r="R55" s="1158"/>
      <c r="S55" s="1159"/>
      <c r="T55" s="1158"/>
      <c r="U55" s="1159"/>
      <c r="V55" s="1158"/>
      <c r="W55" s="1159"/>
      <c r="X55" s="1151"/>
      <c r="Y55" s="1151"/>
      <c r="Z55" s="1157"/>
      <c r="AA55" s="1252"/>
      <c r="AB55" s="1253"/>
      <c r="AC55" s="1252"/>
      <c r="AD55" s="1253"/>
      <c r="AE55" s="1252"/>
      <c r="AF55" s="1253"/>
      <c r="AG55" s="1252"/>
      <c r="AH55" s="1253"/>
      <c r="AI55" s="1252"/>
      <c r="AJ55" s="1254"/>
      <c r="AK55" s="1255"/>
      <c r="AL55" s="1254"/>
      <c r="AM55" s="1255"/>
      <c r="AN55" s="1254"/>
      <c r="AO55" s="1252"/>
      <c r="AP55" s="1252"/>
      <c r="AQ55" s="1256"/>
    </row>
    <row r="56" spans="1:43" s="1192" customFormat="1" ht="12" customHeight="1" x14ac:dyDescent="0.2">
      <c r="A56" s="1186"/>
      <c r="B56" s="1148" t="s">
        <v>455</v>
      </c>
      <c r="C56" s="1172" t="s">
        <v>2943</v>
      </c>
      <c r="D56" s="1190">
        <v>81257</v>
      </c>
      <c r="E56" s="1175"/>
      <c r="F56" s="1193">
        <v>10736</v>
      </c>
      <c r="G56" s="1175"/>
      <c r="H56" s="1193">
        <v>20</v>
      </c>
      <c r="I56" s="1161"/>
      <c r="J56" s="1190"/>
      <c r="K56" s="1159"/>
      <c r="L56" s="1158"/>
      <c r="M56" s="1159"/>
      <c r="N56" s="1158"/>
      <c r="O56" s="1180"/>
      <c r="P56" s="1175"/>
      <c r="Q56" s="1180"/>
      <c r="R56" s="1175"/>
      <c r="S56" s="1180"/>
      <c r="T56" s="1175"/>
      <c r="U56" s="1180"/>
      <c r="V56" s="1175"/>
      <c r="W56" s="1180"/>
      <c r="X56" s="1156">
        <f t="shared" si="1"/>
        <v>92013</v>
      </c>
      <c r="Y56" s="1156">
        <f t="shared" si="1"/>
        <v>0</v>
      </c>
      <c r="Z56" s="1157">
        <f t="shared" si="2"/>
        <v>92013</v>
      </c>
      <c r="AA56" s="1161"/>
      <c r="AB56" s="1170"/>
      <c r="AC56" s="1161">
        <v>327</v>
      </c>
      <c r="AD56" s="1170"/>
      <c r="AE56" s="1161"/>
      <c r="AF56" s="1170"/>
      <c r="AG56" s="1161"/>
      <c r="AH56" s="1170"/>
      <c r="AI56" s="1161"/>
      <c r="AJ56" s="1169"/>
      <c r="AK56" s="1168"/>
      <c r="AL56" s="1169"/>
      <c r="AM56" s="1168"/>
      <c r="AN56" s="1169"/>
      <c r="AO56" s="1161">
        <f t="shared" si="3"/>
        <v>327</v>
      </c>
      <c r="AP56" s="1161">
        <f t="shared" si="3"/>
        <v>0</v>
      </c>
      <c r="AQ56" s="1162">
        <f t="shared" si="7"/>
        <v>327</v>
      </c>
    </row>
    <row r="57" spans="1:43" s="1192" customFormat="1" ht="12" customHeight="1" x14ac:dyDescent="0.2">
      <c r="A57" s="1186"/>
      <c r="B57" s="1148" t="s">
        <v>463</v>
      </c>
      <c r="C57" s="1172" t="s">
        <v>2944</v>
      </c>
      <c r="D57" s="1190">
        <v>90</v>
      </c>
      <c r="E57" s="1175"/>
      <c r="F57" s="1193"/>
      <c r="G57" s="1175"/>
      <c r="H57" s="1193">
        <v>7327</v>
      </c>
      <c r="I57" s="1161">
        <v>4622</v>
      </c>
      <c r="J57" s="1190"/>
      <c r="K57" s="1159"/>
      <c r="L57" s="1158"/>
      <c r="M57" s="1159"/>
      <c r="N57" s="1158"/>
      <c r="O57" s="1180"/>
      <c r="P57" s="1175"/>
      <c r="Q57" s="1180">
        <v>110</v>
      </c>
      <c r="R57" s="1175"/>
      <c r="S57" s="1180"/>
      <c r="T57" s="1175"/>
      <c r="U57" s="1180"/>
      <c r="V57" s="1175"/>
      <c r="W57" s="1180"/>
      <c r="X57" s="1156">
        <f t="shared" si="1"/>
        <v>7417</v>
      </c>
      <c r="Y57" s="1156">
        <f t="shared" si="1"/>
        <v>4732</v>
      </c>
      <c r="Z57" s="1157">
        <f t="shared" si="2"/>
        <v>12149</v>
      </c>
      <c r="AA57" s="1161"/>
      <c r="AB57" s="1170"/>
      <c r="AC57" s="1161">
        <v>1151</v>
      </c>
      <c r="AD57" s="1170"/>
      <c r="AE57" s="1161"/>
      <c r="AF57" s="1170"/>
      <c r="AG57" s="1161"/>
      <c r="AH57" s="1170"/>
      <c r="AI57" s="1161"/>
      <c r="AJ57" s="1169"/>
      <c r="AK57" s="1168"/>
      <c r="AL57" s="1169"/>
      <c r="AM57" s="1168"/>
      <c r="AN57" s="1169"/>
      <c r="AO57" s="1161">
        <f t="shared" si="3"/>
        <v>1151</v>
      </c>
      <c r="AP57" s="1161">
        <f t="shared" si="3"/>
        <v>0</v>
      </c>
      <c r="AQ57" s="1162">
        <f t="shared" si="7"/>
        <v>1151</v>
      </c>
    </row>
    <row r="58" spans="1:43" s="1192" customFormat="1" ht="12" customHeight="1" x14ac:dyDescent="0.2">
      <c r="A58" s="1186"/>
      <c r="B58" s="1148" t="s">
        <v>464</v>
      </c>
      <c r="C58" s="897" t="s">
        <v>3014</v>
      </c>
      <c r="D58" s="1190"/>
      <c r="E58" s="1175"/>
      <c r="F58" s="1193"/>
      <c r="G58" s="1175"/>
      <c r="H58" s="1193"/>
      <c r="I58" s="1161"/>
      <c r="J58" s="1190"/>
      <c r="K58" s="1159"/>
      <c r="L58" s="1158"/>
      <c r="M58" s="1159"/>
      <c r="N58" s="1158"/>
      <c r="O58" s="1180"/>
      <c r="P58" s="1175"/>
      <c r="Q58" s="1180"/>
      <c r="R58" s="1175"/>
      <c r="S58" s="1180"/>
      <c r="T58" s="1175"/>
      <c r="U58" s="1180"/>
      <c r="V58" s="1175"/>
      <c r="W58" s="1180"/>
      <c r="X58" s="1156">
        <f t="shared" si="1"/>
        <v>0</v>
      </c>
      <c r="Y58" s="1156">
        <f t="shared" si="1"/>
        <v>0</v>
      </c>
      <c r="Z58" s="1157">
        <f t="shared" si="2"/>
        <v>0</v>
      </c>
      <c r="AA58" s="1161"/>
      <c r="AB58" s="1170"/>
      <c r="AC58" s="1161"/>
      <c r="AD58" s="1170"/>
      <c r="AE58" s="1161"/>
      <c r="AF58" s="1170"/>
      <c r="AG58" s="1161"/>
      <c r="AH58" s="1170"/>
      <c r="AI58" s="1161"/>
      <c r="AJ58" s="1169"/>
      <c r="AK58" s="1168"/>
      <c r="AL58" s="1169"/>
      <c r="AM58" s="1161"/>
      <c r="AN58" s="1170">
        <v>5914</v>
      </c>
      <c r="AO58" s="1161">
        <f t="shared" si="3"/>
        <v>0</v>
      </c>
      <c r="AP58" s="1161">
        <f t="shared" si="3"/>
        <v>5914</v>
      </c>
      <c r="AQ58" s="1162">
        <f t="shared" si="7"/>
        <v>5914</v>
      </c>
    </row>
    <row r="59" spans="1:43" s="1192" customFormat="1" ht="12" customHeight="1" thickBot="1" x14ac:dyDescent="0.25">
      <c r="A59" s="1186"/>
      <c r="B59" s="1148" t="s">
        <v>465</v>
      </c>
      <c r="C59" s="1172" t="s">
        <v>2915</v>
      </c>
      <c r="D59" s="1190"/>
      <c r="E59" s="1158"/>
      <c r="F59" s="1194"/>
      <c r="G59" s="1158"/>
      <c r="H59" s="1193"/>
      <c r="I59" s="1161"/>
      <c r="J59" s="1190"/>
      <c r="K59" s="1159"/>
      <c r="L59" s="1158"/>
      <c r="M59" s="1159"/>
      <c r="N59" s="1158"/>
      <c r="O59" s="1180"/>
      <c r="P59" s="1175"/>
      <c r="Q59" s="1180"/>
      <c r="R59" s="1175"/>
      <c r="S59" s="1180"/>
      <c r="T59" s="1175"/>
      <c r="U59" s="1180"/>
      <c r="V59" s="1175"/>
      <c r="W59" s="1180"/>
      <c r="X59" s="1156">
        <f t="shared" si="1"/>
        <v>0</v>
      </c>
      <c r="Y59" s="1156">
        <f t="shared" si="1"/>
        <v>0</v>
      </c>
      <c r="Z59" s="1157">
        <f t="shared" si="2"/>
        <v>0</v>
      </c>
      <c r="AA59" s="1161"/>
      <c r="AB59" s="1170"/>
      <c r="AC59" s="1161"/>
      <c r="AD59" s="1170"/>
      <c r="AE59" s="1161"/>
      <c r="AF59" s="1170"/>
      <c r="AG59" s="1161"/>
      <c r="AH59" s="1170"/>
      <c r="AI59" s="1161"/>
      <c r="AJ59" s="1169"/>
      <c r="AK59" s="1168"/>
      <c r="AL59" s="1169"/>
      <c r="AM59" s="1161">
        <f>X60-AC60</f>
        <v>97952</v>
      </c>
      <c r="AN59" s="1170">
        <v>1433</v>
      </c>
      <c r="AO59" s="1161">
        <f t="shared" si="3"/>
        <v>97952</v>
      </c>
      <c r="AP59" s="1161">
        <f t="shared" si="3"/>
        <v>1433</v>
      </c>
      <c r="AQ59" s="1162">
        <f t="shared" si="7"/>
        <v>99385</v>
      </c>
    </row>
    <row r="60" spans="1:43" s="1226" customFormat="1" ht="12" customHeight="1" thickBot="1" x14ac:dyDescent="0.25">
      <c r="B60" s="1227"/>
      <c r="C60" s="1228" t="s">
        <v>2945</v>
      </c>
      <c r="D60" s="1229">
        <f>SUM(D56:D59)</f>
        <v>81347</v>
      </c>
      <c r="E60" s="1231">
        <f t="shared" ref="E60:W60" si="12">SUM(E56:E59)</f>
        <v>0</v>
      </c>
      <c r="F60" s="1229">
        <f t="shared" si="12"/>
        <v>10736</v>
      </c>
      <c r="G60" s="1231">
        <f t="shared" si="12"/>
        <v>0</v>
      </c>
      <c r="H60" s="1229">
        <f t="shared" si="12"/>
        <v>7347</v>
      </c>
      <c r="I60" s="1231">
        <f t="shared" si="12"/>
        <v>4622</v>
      </c>
      <c r="J60" s="1229">
        <f t="shared" si="12"/>
        <v>0</v>
      </c>
      <c r="K60" s="1231">
        <f t="shared" si="12"/>
        <v>0</v>
      </c>
      <c r="L60" s="1229">
        <f t="shared" si="12"/>
        <v>0</v>
      </c>
      <c r="M60" s="1231">
        <f t="shared" si="12"/>
        <v>0</v>
      </c>
      <c r="N60" s="1229">
        <f t="shared" si="12"/>
        <v>0</v>
      </c>
      <c r="O60" s="1231">
        <f t="shared" si="12"/>
        <v>0</v>
      </c>
      <c r="P60" s="1229">
        <f t="shared" si="12"/>
        <v>0</v>
      </c>
      <c r="Q60" s="1231">
        <f t="shared" si="12"/>
        <v>110</v>
      </c>
      <c r="R60" s="1229">
        <f t="shared" si="12"/>
        <v>0</v>
      </c>
      <c r="S60" s="1231">
        <f t="shared" si="12"/>
        <v>0</v>
      </c>
      <c r="T60" s="1229">
        <f t="shared" si="12"/>
        <v>0</v>
      </c>
      <c r="U60" s="1231">
        <f t="shared" si="12"/>
        <v>0</v>
      </c>
      <c r="V60" s="1229">
        <f t="shared" si="12"/>
        <v>0</v>
      </c>
      <c r="W60" s="1231">
        <f t="shared" si="12"/>
        <v>0</v>
      </c>
      <c r="X60" s="1229">
        <f t="shared" si="1"/>
        <v>99430</v>
      </c>
      <c r="Y60" s="1231">
        <f t="shared" si="1"/>
        <v>4732</v>
      </c>
      <c r="Z60" s="1244">
        <f t="shared" si="2"/>
        <v>104162</v>
      </c>
      <c r="AA60" s="1243">
        <f>SUM(AA56:AA59)</f>
        <v>0</v>
      </c>
      <c r="AB60" s="1242">
        <f t="shared" ref="AB60:AN60" si="13">SUM(AB56:AB59)</f>
        <v>0</v>
      </c>
      <c r="AC60" s="1243">
        <f t="shared" si="13"/>
        <v>1478</v>
      </c>
      <c r="AD60" s="1242">
        <f t="shared" si="13"/>
        <v>0</v>
      </c>
      <c r="AE60" s="1243">
        <f t="shared" si="13"/>
        <v>0</v>
      </c>
      <c r="AF60" s="1242">
        <f t="shared" si="13"/>
        <v>0</v>
      </c>
      <c r="AG60" s="1243">
        <f t="shared" si="13"/>
        <v>0</v>
      </c>
      <c r="AH60" s="1242">
        <f t="shared" si="13"/>
        <v>0</v>
      </c>
      <c r="AI60" s="1243">
        <f t="shared" si="13"/>
        <v>0</v>
      </c>
      <c r="AJ60" s="1242">
        <f t="shared" si="13"/>
        <v>0</v>
      </c>
      <c r="AK60" s="1243">
        <f t="shared" si="13"/>
        <v>0</v>
      </c>
      <c r="AL60" s="1242">
        <f t="shared" si="13"/>
        <v>0</v>
      </c>
      <c r="AM60" s="1243">
        <f t="shared" si="13"/>
        <v>97952</v>
      </c>
      <c r="AN60" s="1242">
        <f t="shared" si="13"/>
        <v>7347</v>
      </c>
      <c r="AO60" s="1243">
        <f t="shared" si="3"/>
        <v>99430</v>
      </c>
      <c r="AP60" s="1243">
        <f t="shared" si="3"/>
        <v>7347</v>
      </c>
      <c r="AQ60" s="1212">
        <f t="shared" si="7"/>
        <v>106777</v>
      </c>
    </row>
    <row r="61" spans="1:43" s="1192" customFormat="1" ht="12" customHeight="1" x14ac:dyDescent="0.2">
      <c r="A61" s="1186"/>
      <c r="B61" s="1148"/>
      <c r="C61" s="1172"/>
      <c r="D61" s="1190"/>
      <c r="E61" s="1158"/>
      <c r="F61" s="1194"/>
      <c r="G61" s="1158"/>
      <c r="H61" s="1193"/>
      <c r="I61" s="1161"/>
      <c r="J61" s="1190"/>
      <c r="K61" s="1159"/>
      <c r="L61" s="1158"/>
      <c r="M61" s="1159"/>
      <c r="N61" s="1158"/>
      <c r="O61" s="1180"/>
      <c r="P61" s="1175"/>
      <c r="Q61" s="1180"/>
      <c r="R61" s="1175"/>
      <c r="S61" s="1180"/>
      <c r="T61" s="1175"/>
      <c r="U61" s="1180"/>
      <c r="V61" s="1175"/>
      <c r="W61" s="1180"/>
      <c r="X61" s="1156"/>
      <c r="Y61" s="1156"/>
      <c r="Z61" s="1157"/>
      <c r="AA61" s="1161"/>
      <c r="AB61" s="1170"/>
      <c r="AC61" s="1161"/>
      <c r="AD61" s="1170"/>
      <c r="AE61" s="1161"/>
      <c r="AF61" s="1170"/>
      <c r="AG61" s="1161"/>
      <c r="AH61" s="1170"/>
      <c r="AI61" s="1161"/>
      <c r="AJ61" s="1169"/>
      <c r="AK61" s="1168"/>
      <c r="AL61" s="1169"/>
      <c r="AM61" s="1168"/>
      <c r="AN61" s="1169"/>
      <c r="AO61" s="1161"/>
      <c r="AP61" s="1161"/>
      <c r="AQ61" s="1162"/>
    </row>
    <row r="62" spans="1:43" s="1192" customFormat="1" ht="12" customHeight="1" x14ac:dyDescent="0.2">
      <c r="A62" s="1186"/>
      <c r="B62" s="1221" t="s">
        <v>475</v>
      </c>
      <c r="C62" s="1250" t="s">
        <v>2436</v>
      </c>
      <c r="D62" s="1190"/>
      <c r="E62" s="1158"/>
      <c r="F62" s="1194"/>
      <c r="G62" s="1158"/>
      <c r="H62" s="1193"/>
      <c r="I62" s="1161"/>
      <c r="J62" s="1190"/>
      <c r="K62" s="1159"/>
      <c r="L62" s="1158"/>
      <c r="M62" s="1159"/>
      <c r="N62" s="1158"/>
      <c r="O62" s="1180"/>
      <c r="P62" s="1175"/>
      <c r="Q62" s="1180"/>
      <c r="R62" s="1175"/>
      <c r="S62" s="1180"/>
      <c r="T62" s="1175"/>
      <c r="U62" s="1180"/>
      <c r="V62" s="1175"/>
      <c r="W62" s="1180"/>
      <c r="X62" s="1156"/>
      <c r="Y62" s="1156"/>
      <c r="Z62" s="1157"/>
      <c r="AA62" s="1161"/>
      <c r="AB62" s="1170"/>
      <c r="AC62" s="1161"/>
      <c r="AD62" s="1170"/>
      <c r="AE62" s="1161"/>
      <c r="AF62" s="1170"/>
      <c r="AG62" s="1161"/>
      <c r="AH62" s="1170"/>
      <c r="AI62" s="1161"/>
      <c r="AJ62" s="1169"/>
      <c r="AK62" s="1168"/>
      <c r="AL62" s="1169"/>
      <c r="AM62" s="1168"/>
      <c r="AN62" s="1169"/>
      <c r="AO62" s="1161"/>
      <c r="AP62" s="1161"/>
      <c r="AQ62" s="1162"/>
    </row>
    <row r="63" spans="1:43" s="1192" customFormat="1" ht="12" customHeight="1" x14ac:dyDescent="0.2">
      <c r="A63" s="1186"/>
      <c r="B63" s="1148" t="s">
        <v>455</v>
      </c>
      <c r="C63" s="898" t="s">
        <v>2922</v>
      </c>
      <c r="D63" s="1836">
        <v>1066</v>
      </c>
      <c r="E63" s="1837"/>
      <c r="F63" s="1838">
        <v>70</v>
      </c>
      <c r="G63" s="1837"/>
      <c r="H63" s="1838"/>
      <c r="I63" s="1837"/>
      <c r="J63" s="1836"/>
      <c r="K63" s="1839"/>
      <c r="L63" s="1837"/>
      <c r="M63" s="1839"/>
      <c r="N63" s="1837"/>
      <c r="O63" s="1839"/>
      <c r="P63" s="1837"/>
      <c r="Q63" s="1839"/>
      <c r="R63" s="1837"/>
      <c r="S63" s="1839"/>
      <c r="T63" s="1837"/>
      <c r="U63" s="1839"/>
      <c r="V63" s="1837"/>
      <c r="W63" s="1839"/>
      <c r="X63" s="1156">
        <f t="shared" si="1"/>
        <v>1136</v>
      </c>
      <c r="Y63" s="1156">
        <f t="shared" si="1"/>
        <v>0</v>
      </c>
      <c r="Z63" s="1157">
        <f t="shared" si="2"/>
        <v>1136</v>
      </c>
      <c r="AA63" s="1161">
        <v>899</v>
      </c>
      <c r="AB63" s="1170"/>
      <c r="AC63" s="1161"/>
      <c r="AD63" s="1170"/>
      <c r="AE63" s="1161"/>
      <c r="AF63" s="1170"/>
      <c r="AG63" s="1161"/>
      <c r="AH63" s="1170"/>
      <c r="AI63" s="1161"/>
      <c r="AJ63" s="1169"/>
      <c r="AK63" s="1168"/>
      <c r="AL63" s="1169"/>
      <c r="AM63" s="1168"/>
      <c r="AN63" s="1169"/>
      <c r="AO63" s="1161">
        <f t="shared" si="3"/>
        <v>899</v>
      </c>
      <c r="AP63" s="1161">
        <f t="shared" si="3"/>
        <v>0</v>
      </c>
      <c r="AQ63" s="1162">
        <f t="shared" si="7"/>
        <v>899</v>
      </c>
    </row>
    <row r="64" spans="1:43" s="1192" customFormat="1" ht="12" customHeight="1" x14ac:dyDescent="0.2">
      <c r="A64" s="1186"/>
      <c r="B64" s="1148" t="s">
        <v>463</v>
      </c>
      <c r="C64" s="898" t="s">
        <v>2925</v>
      </c>
      <c r="D64" s="1836"/>
      <c r="E64" s="1837"/>
      <c r="F64" s="1838"/>
      <c r="G64" s="1837"/>
      <c r="H64" s="1838">
        <v>669</v>
      </c>
      <c r="I64" s="1837"/>
      <c r="J64" s="1836"/>
      <c r="K64" s="1839"/>
      <c r="L64" s="1837"/>
      <c r="M64" s="1839"/>
      <c r="N64" s="1837"/>
      <c r="O64" s="1839"/>
      <c r="P64" s="1837"/>
      <c r="Q64" s="1839"/>
      <c r="R64" s="1837"/>
      <c r="S64" s="1839"/>
      <c r="T64" s="1837"/>
      <c r="U64" s="1839"/>
      <c r="V64" s="1837"/>
      <c r="W64" s="1839"/>
      <c r="X64" s="1156">
        <f t="shared" si="1"/>
        <v>669</v>
      </c>
      <c r="Y64" s="1156">
        <f t="shared" si="1"/>
        <v>0</v>
      </c>
      <c r="Z64" s="1157">
        <f t="shared" si="2"/>
        <v>669</v>
      </c>
      <c r="AA64" s="1161"/>
      <c r="AB64" s="1170"/>
      <c r="AC64" s="1161"/>
      <c r="AD64" s="1170">
        <v>1018</v>
      </c>
      <c r="AE64" s="1161"/>
      <c r="AF64" s="1170"/>
      <c r="AG64" s="1161"/>
      <c r="AH64" s="1170"/>
      <c r="AI64" s="1161"/>
      <c r="AJ64" s="1169"/>
      <c r="AK64" s="1168"/>
      <c r="AL64" s="1169"/>
      <c r="AM64" s="1168"/>
      <c r="AN64" s="1169"/>
      <c r="AO64" s="1161">
        <f t="shared" si="3"/>
        <v>0</v>
      </c>
      <c r="AP64" s="1161">
        <f t="shared" si="3"/>
        <v>1018</v>
      </c>
      <c r="AQ64" s="1162">
        <f t="shared" si="7"/>
        <v>1018</v>
      </c>
    </row>
    <row r="65" spans="1:43" s="1192" customFormat="1" ht="12" customHeight="1" x14ac:dyDescent="0.2">
      <c r="A65" s="1186"/>
      <c r="B65" s="1148" t="s">
        <v>464</v>
      </c>
      <c r="C65" s="897" t="s">
        <v>2946</v>
      </c>
      <c r="D65" s="1836"/>
      <c r="E65" s="1837"/>
      <c r="F65" s="1838"/>
      <c r="G65" s="1837"/>
      <c r="H65" s="1838">
        <v>4099</v>
      </c>
      <c r="I65" s="1837"/>
      <c r="J65" s="1836"/>
      <c r="K65" s="1839"/>
      <c r="L65" s="1837"/>
      <c r="M65" s="1839"/>
      <c r="N65" s="1837"/>
      <c r="O65" s="1839"/>
      <c r="P65" s="1837"/>
      <c r="Q65" s="1839"/>
      <c r="R65" s="1837"/>
      <c r="S65" s="1839"/>
      <c r="T65" s="1837"/>
      <c r="U65" s="1839"/>
      <c r="V65" s="1837"/>
      <c r="W65" s="1839"/>
      <c r="X65" s="1156">
        <f t="shared" si="1"/>
        <v>4099</v>
      </c>
      <c r="Y65" s="1156">
        <f t="shared" si="1"/>
        <v>0</v>
      </c>
      <c r="Z65" s="1157">
        <f t="shared" si="2"/>
        <v>4099</v>
      </c>
      <c r="AA65" s="1161"/>
      <c r="AB65" s="1170"/>
      <c r="AC65" s="1161">
        <v>61</v>
      </c>
      <c r="AD65" s="1170"/>
      <c r="AE65" s="1161"/>
      <c r="AF65" s="1170"/>
      <c r="AG65" s="1161"/>
      <c r="AH65" s="1170"/>
      <c r="AI65" s="1161"/>
      <c r="AJ65" s="1169"/>
      <c r="AK65" s="1168"/>
      <c r="AL65" s="1169"/>
      <c r="AM65" s="1168"/>
      <c r="AN65" s="1169"/>
      <c r="AO65" s="1161">
        <f t="shared" si="3"/>
        <v>61</v>
      </c>
      <c r="AP65" s="1161">
        <f t="shared" si="3"/>
        <v>0</v>
      </c>
      <c r="AQ65" s="1162">
        <f t="shared" si="7"/>
        <v>61</v>
      </c>
    </row>
    <row r="66" spans="1:43" s="1192" customFormat="1" ht="12" customHeight="1" x14ac:dyDescent="0.2">
      <c r="A66" s="1186"/>
      <c r="B66" s="1148" t="s">
        <v>465</v>
      </c>
      <c r="C66" s="897" t="s">
        <v>2947</v>
      </c>
      <c r="D66" s="1836">
        <v>3410</v>
      </c>
      <c r="E66" s="1837"/>
      <c r="F66" s="1838">
        <v>473</v>
      </c>
      <c r="G66" s="1837"/>
      <c r="H66" s="1838">
        <v>16358</v>
      </c>
      <c r="I66" s="1837"/>
      <c r="J66" s="1836"/>
      <c r="K66" s="1839"/>
      <c r="L66" s="1837">
        <v>14648</v>
      </c>
      <c r="M66" s="1839"/>
      <c r="N66" s="1837"/>
      <c r="O66" s="1839"/>
      <c r="P66" s="1837"/>
      <c r="Q66" s="1839"/>
      <c r="R66" s="1837"/>
      <c r="S66" s="1839"/>
      <c r="T66" s="1837"/>
      <c r="U66" s="1839"/>
      <c r="V66" s="1837"/>
      <c r="W66" s="1839"/>
      <c r="X66" s="1156">
        <f t="shared" si="1"/>
        <v>34889</v>
      </c>
      <c r="Y66" s="1156">
        <f t="shared" si="1"/>
        <v>0</v>
      </c>
      <c r="Z66" s="1157">
        <f t="shared" si="2"/>
        <v>34889</v>
      </c>
      <c r="AA66" s="1161">
        <v>10382</v>
      </c>
      <c r="AB66" s="1170"/>
      <c r="AC66" s="1161">
        <v>132</v>
      </c>
      <c r="AD66" s="1170"/>
      <c r="AE66" s="1161"/>
      <c r="AF66" s="1170"/>
      <c r="AG66" s="1161"/>
      <c r="AH66" s="1170"/>
      <c r="AI66" s="1161"/>
      <c r="AJ66" s="1169"/>
      <c r="AK66" s="1168"/>
      <c r="AL66" s="1169"/>
      <c r="AM66" s="1168"/>
      <c r="AN66" s="1169"/>
      <c r="AO66" s="1161">
        <f t="shared" si="3"/>
        <v>10514</v>
      </c>
      <c r="AP66" s="1161">
        <f t="shared" si="3"/>
        <v>0</v>
      </c>
      <c r="AQ66" s="1162">
        <f t="shared" si="7"/>
        <v>10514</v>
      </c>
    </row>
    <row r="67" spans="1:43" s="1192" customFormat="1" ht="12" customHeight="1" x14ac:dyDescent="0.2">
      <c r="A67" s="1186"/>
      <c r="B67" s="1148" t="s">
        <v>466</v>
      </c>
      <c r="C67" s="897" t="s">
        <v>2948</v>
      </c>
      <c r="D67" s="1836"/>
      <c r="E67" s="1837"/>
      <c r="F67" s="1838"/>
      <c r="G67" s="1837"/>
      <c r="H67" s="1838">
        <v>2519</v>
      </c>
      <c r="I67" s="1837"/>
      <c r="J67" s="1836"/>
      <c r="K67" s="1839"/>
      <c r="L67" s="1837"/>
      <c r="M67" s="1839"/>
      <c r="N67" s="1837"/>
      <c r="O67" s="1839"/>
      <c r="P67" s="1837"/>
      <c r="Q67" s="1839"/>
      <c r="R67" s="1837"/>
      <c r="S67" s="1839"/>
      <c r="T67" s="1837"/>
      <c r="U67" s="1839"/>
      <c r="V67" s="1837"/>
      <c r="W67" s="1839"/>
      <c r="X67" s="1156">
        <f t="shared" si="1"/>
        <v>2519</v>
      </c>
      <c r="Y67" s="1156">
        <f t="shared" si="1"/>
        <v>0</v>
      </c>
      <c r="Z67" s="1157">
        <f t="shared" si="2"/>
        <v>2519</v>
      </c>
      <c r="AA67" s="1161"/>
      <c r="AB67" s="1170"/>
      <c r="AC67" s="1161">
        <v>77</v>
      </c>
      <c r="AD67" s="1170"/>
      <c r="AE67" s="1161"/>
      <c r="AF67" s="1170"/>
      <c r="AG67" s="1161"/>
      <c r="AH67" s="1170"/>
      <c r="AI67" s="1161"/>
      <c r="AJ67" s="1169"/>
      <c r="AK67" s="1168"/>
      <c r="AL67" s="1169"/>
      <c r="AM67" s="1168"/>
      <c r="AN67" s="1169"/>
      <c r="AO67" s="1161">
        <f t="shared" si="3"/>
        <v>77</v>
      </c>
      <c r="AP67" s="1161">
        <f t="shared" si="3"/>
        <v>0</v>
      </c>
      <c r="AQ67" s="1162">
        <f t="shared" si="7"/>
        <v>77</v>
      </c>
    </row>
    <row r="68" spans="1:43" s="1192" customFormat="1" ht="12" customHeight="1" x14ac:dyDescent="0.2">
      <c r="A68" s="1186"/>
      <c r="B68" s="1148" t="s">
        <v>467</v>
      </c>
      <c r="C68" s="897" t="s">
        <v>2949</v>
      </c>
      <c r="D68" s="1836">
        <v>12894</v>
      </c>
      <c r="E68" s="1837"/>
      <c r="F68" s="1838">
        <v>1709</v>
      </c>
      <c r="G68" s="1837"/>
      <c r="H68" s="1838">
        <v>1531</v>
      </c>
      <c r="I68" s="1837"/>
      <c r="J68" s="1836"/>
      <c r="K68" s="1839"/>
      <c r="L68" s="1837"/>
      <c r="M68" s="1839"/>
      <c r="N68" s="1837"/>
      <c r="O68" s="1839"/>
      <c r="P68" s="1837"/>
      <c r="Q68" s="1839"/>
      <c r="R68" s="1837"/>
      <c r="S68" s="1839"/>
      <c r="T68" s="1837"/>
      <c r="U68" s="1839"/>
      <c r="V68" s="1837"/>
      <c r="W68" s="1839"/>
      <c r="X68" s="1156">
        <f t="shared" si="1"/>
        <v>16134</v>
      </c>
      <c r="Y68" s="1156">
        <f t="shared" si="1"/>
        <v>0</v>
      </c>
      <c r="Z68" s="1157">
        <f t="shared" si="2"/>
        <v>16134</v>
      </c>
      <c r="AA68" s="1161">
        <v>16443</v>
      </c>
      <c r="AB68" s="1170"/>
      <c r="AC68" s="1161"/>
      <c r="AD68" s="1170"/>
      <c r="AE68" s="1161"/>
      <c r="AF68" s="1170"/>
      <c r="AG68" s="1161"/>
      <c r="AH68" s="1170"/>
      <c r="AI68" s="1161"/>
      <c r="AJ68" s="1169"/>
      <c r="AK68" s="1168"/>
      <c r="AL68" s="1169"/>
      <c r="AM68" s="1168"/>
      <c r="AN68" s="1169"/>
      <c r="AO68" s="1161">
        <f t="shared" si="3"/>
        <v>16443</v>
      </c>
      <c r="AP68" s="1161">
        <f t="shared" si="3"/>
        <v>0</v>
      </c>
      <c r="AQ68" s="1162">
        <f t="shared" si="7"/>
        <v>16443</v>
      </c>
    </row>
    <row r="69" spans="1:43" s="1192" customFormat="1" ht="12" customHeight="1" x14ac:dyDescent="0.2">
      <c r="A69" s="1186"/>
      <c r="B69" s="1148" t="s">
        <v>468</v>
      </c>
      <c r="C69" s="897" t="s">
        <v>2950</v>
      </c>
      <c r="D69" s="1836">
        <v>394</v>
      </c>
      <c r="E69" s="1837"/>
      <c r="F69" s="1838">
        <v>27</v>
      </c>
      <c r="G69" s="1837"/>
      <c r="H69" s="1838">
        <v>2</v>
      </c>
      <c r="I69" s="1837"/>
      <c r="J69" s="1836"/>
      <c r="K69" s="1839"/>
      <c r="L69" s="1837"/>
      <c r="M69" s="1839"/>
      <c r="N69" s="1837"/>
      <c r="O69" s="1839"/>
      <c r="P69" s="1837"/>
      <c r="Q69" s="1839"/>
      <c r="R69" s="1837"/>
      <c r="S69" s="1839"/>
      <c r="T69" s="1837"/>
      <c r="U69" s="1839"/>
      <c r="V69" s="1837"/>
      <c r="W69" s="1839"/>
      <c r="X69" s="1156">
        <f t="shared" si="1"/>
        <v>423</v>
      </c>
      <c r="Y69" s="1156">
        <f t="shared" si="1"/>
        <v>0</v>
      </c>
      <c r="Z69" s="1157">
        <f t="shared" si="2"/>
        <v>423</v>
      </c>
      <c r="AA69" s="1161">
        <v>387</v>
      </c>
      <c r="AB69" s="1170"/>
      <c r="AC69" s="1161"/>
      <c r="AD69" s="1170"/>
      <c r="AE69" s="1161"/>
      <c r="AF69" s="1170"/>
      <c r="AG69" s="1161"/>
      <c r="AH69" s="1170"/>
      <c r="AI69" s="1161"/>
      <c r="AJ69" s="1169"/>
      <c r="AK69" s="1168"/>
      <c r="AL69" s="1169"/>
      <c r="AM69" s="1168"/>
      <c r="AN69" s="1169"/>
      <c r="AO69" s="1161">
        <f t="shared" si="3"/>
        <v>387</v>
      </c>
      <c r="AP69" s="1161">
        <f t="shared" si="3"/>
        <v>0</v>
      </c>
      <c r="AQ69" s="1162">
        <f t="shared" si="7"/>
        <v>387</v>
      </c>
    </row>
    <row r="70" spans="1:43" s="1192" customFormat="1" ht="12" customHeight="1" x14ac:dyDescent="0.2">
      <c r="A70" s="1186"/>
      <c r="B70" s="1148" t="s">
        <v>469</v>
      </c>
      <c r="C70" s="897" t="s">
        <v>2951</v>
      </c>
      <c r="D70" s="1836"/>
      <c r="E70" s="1837">
        <v>169464</v>
      </c>
      <c r="F70" s="1838"/>
      <c r="G70" s="1837">
        <v>23497</v>
      </c>
      <c r="H70" s="1838"/>
      <c r="I70" s="1837">
        <v>91094</v>
      </c>
      <c r="J70" s="1836"/>
      <c r="K70" s="1839"/>
      <c r="L70" s="1837"/>
      <c r="M70" s="1839"/>
      <c r="N70" s="1837"/>
      <c r="O70" s="1839"/>
      <c r="P70" s="1837"/>
      <c r="Q70" s="1839">
        <v>3122</v>
      </c>
      <c r="R70" s="1837"/>
      <c r="S70" s="1839"/>
      <c r="T70" s="1837"/>
      <c r="U70" s="1839"/>
      <c r="V70" s="1837"/>
      <c r="W70" s="1839"/>
      <c r="X70" s="1156">
        <f t="shared" si="1"/>
        <v>0</v>
      </c>
      <c r="Y70" s="1156">
        <f t="shared" si="1"/>
        <v>287177</v>
      </c>
      <c r="Z70" s="1157">
        <f t="shared" si="2"/>
        <v>287177</v>
      </c>
      <c r="AA70" s="1161"/>
      <c r="AB70" s="1170">
        <v>390</v>
      </c>
      <c r="AC70" s="1161"/>
      <c r="AD70" s="1170">
        <v>110252</v>
      </c>
      <c r="AE70" s="1161"/>
      <c r="AF70" s="1170"/>
      <c r="AG70" s="1161"/>
      <c r="AH70" s="1170"/>
      <c r="AI70" s="1161"/>
      <c r="AJ70" s="1170">
        <v>20</v>
      </c>
      <c r="AK70" s="1168"/>
      <c r="AL70" s="1169"/>
      <c r="AM70" s="1168"/>
      <c r="AN70" s="1169"/>
      <c r="AO70" s="1161">
        <f t="shared" si="3"/>
        <v>0</v>
      </c>
      <c r="AP70" s="1161">
        <f t="shared" si="3"/>
        <v>110662</v>
      </c>
      <c r="AQ70" s="1162">
        <f t="shared" si="7"/>
        <v>110662</v>
      </c>
    </row>
    <row r="71" spans="1:43" s="1192" customFormat="1" ht="12" customHeight="1" x14ac:dyDescent="0.2">
      <c r="A71" s="1186"/>
      <c r="B71" s="1148" t="s">
        <v>470</v>
      </c>
      <c r="C71" s="897" t="s">
        <v>2952</v>
      </c>
      <c r="D71" s="1836">
        <v>6097</v>
      </c>
      <c r="E71" s="1837"/>
      <c r="F71" s="1838">
        <v>815</v>
      </c>
      <c r="G71" s="1837"/>
      <c r="H71" s="1838">
        <v>1490</v>
      </c>
      <c r="I71" s="1837"/>
      <c r="J71" s="1836"/>
      <c r="K71" s="1839"/>
      <c r="L71" s="1837"/>
      <c r="M71" s="1839"/>
      <c r="N71" s="1837"/>
      <c r="O71" s="1839"/>
      <c r="P71" s="1837"/>
      <c r="Q71" s="1839"/>
      <c r="R71" s="1837"/>
      <c r="S71" s="1839"/>
      <c r="T71" s="1837"/>
      <c r="U71" s="1839"/>
      <c r="V71" s="1837"/>
      <c r="W71" s="1839"/>
      <c r="X71" s="1156">
        <f t="shared" si="1"/>
        <v>8402</v>
      </c>
      <c r="Y71" s="1156">
        <f t="shared" si="1"/>
        <v>0</v>
      </c>
      <c r="Z71" s="1157">
        <f t="shared" si="2"/>
        <v>8402</v>
      </c>
      <c r="AA71" s="1161">
        <v>537</v>
      </c>
      <c r="AB71" s="1170"/>
      <c r="AC71" s="1161"/>
      <c r="AD71" s="1170"/>
      <c r="AE71" s="1161"/>
      <c r="AF71" s="1170"/>
      <c r="AG71" s="1161"/>
      <c r="AH71" s="1170"/>
      <c r="AI71" s="1161"/>
      <c r="AJ71" s="1169"/>
      <c r="AK71" s="1168"/>
      <c r="AL71" s="1169"/>
      <c r="AM71" s="1168"/>
      <c r="AN71" s="1169"/>
      <c r="AO71" s="1161">
        <f t="shared" si="3"/>
        <v>537</v>
      </c>
      <c r="AP71" s="1161">
        <f t="shared" si="3"/>
        <v>0</v>
      </c>
      <c r="AQ71" s="1162">
        <f t="shared" si="7"/>
        <v>537</v>
      </c>
    </row>
    <row r="72" spans="1:43" s="1192" customFormat="1" ht="16.5" x14ac:dyDescent="0.2">
      <c r="A72" s="1186"/>
      <c r="B72" s="1148" t="s">
        <v>500</v>
      </c>
      <c r="C72" s="1172" t="s">
        <v>2953</v>
      </c>
      <c r="D72" s="1840">
        <v>32549</v>
      </c>
      <c r="E72" s="1841"/>
      <c r="F72" s="1842">
        <v>4576</v>
      </c>
      <c r="G72" s="1837"/>
      <c r="H72" s="1842">
        <v>7166</v>
      </c>
      <c r="I72" s="1841"/>
      <c r="J72" s="1840"/>
      <c r="K72" s="1843"/>
      <c r="L72" s="1844"/>
      <c r="M72" s="1843"/>
      <c r="N72" s="1844"/>
      <c r="O72" s="1845"/>
      <c r="P72" s="1841">
        <v>48</v>
      </c>
      <c r="Q72" s="1845"/>
      <c r="R72" s="1844"/>
      <c r="S72" s="1843"/>
      <c r="T72" s="1844"/>
      <c r="U72" s="1843"/>
      <c r="V72" s="1844"/>
      <c r="W72" s="1843"/>
      <c r="X72" s="1156">
        <f t="shared" si="1"/>
        <v>44339</v>
      </c>
      <c r="Y72" s="1156">
        <f t="shared" si="1"/>
        <v>0</v>
      </c>
      <c r="Z72" s="1157">
        <f t="shared" si="2"/>
        <v>44339</v>
      </c>
      <c r="AA72" s="1161"/>
      <c r="AB72" s="1170"/>
      <c r="AC72" s="1161">
        <v>2128</v>
      </c>
      <c r="AD72" s="1170"/>
      <c r="AE72" s="1161"/>
      <c r="AF72" s="1170"/>
      <c r="AG72" s="1161"/>
      <c r="AH72" s="1170"/>
      <c r="AI72" s="1161"/>
      <c r="AJ72" s="1169"/>
      <c r="AK72" s="1168"/>
      <c r="AL72" s="1169"/>
      <c r="AM72" s="1168"/>
      <c r="AN72" s="1169"/>
      <c r="AO72" s="1161">
        <f t="shared" si="3"/>
        <v>2128</v>
      </c>
      <c r="AP72" s="1161">
        <f t="shared" si="3"/>
        <v>0</v>
      </c>
      <c r="AQ72" s="1162">
        <f t="shared" si="7"/>
        <v>2128</v>
      </c>
    </row>
    <row r="73" spans="1:43" s="1192" customFormat="1" ht="12" customHeight="1" x14ac:dyDescent="0.2">
      <c r="A73" s="1186"/>
      <c r="B73" s="1148" t="s">
        <v>501</v>
      </c>
      <c r="C73" s="1198" t="s">
        <v>2954</v>
      </c>
      <c r="D73" s="1840">
        <v>10288</v>
      </c>
      <c r="E73" s="1844"/>
      <c r="F73" s="1842">
        <v>1520</v>
      </c>
      <c r="G73" s="1841"/>
      <c r="H73" s="1842">
        <v>2454</v>
      </c>
      <c r="I73" s="1837"/>
      <c r="J73" s="1840"/>
      <c r="K73" s="1845"/>
      <c r="L73" s="1844"/>
      <c r="M73" s="1843"/>
      <c r="N73" s="1844"/>
      <c r="O73" s="1845"/>
      <c r="P73" s="1841">
        <v>287</v>
      </c>
      <c r="Q73" s="1845"/>
      <c r="R73" s="1844"/>
      <c r="S73" s="1843"/>
      <c r="T73" s="1844"/>
      <c r="U73" s="1843"/>
      <c r="V73" s="1844"/>
      <c r="W73" s="1843"/>
      <c r="X73" s="1156">
        <f t="shared" si="1"/>
        <v>14549</v>
      </c>
      <c r="Y73" s="1156">
        <f t="shared" si="1"/>
        <v>0</v>
      </c>
      <c r="Z73" s="1157">
        <f t="shared" si="2"/>
        <v>14549</v>
      </c>
      <c r="AA73" s="1161"/>
      <c r="AB73" s="1170"/>
      <c r="AC73" s="1161">
        <v>1390</v>
      </c>
      <c r="AD73" s="1170"/>
      <c r="AE73" s="1161"/>
      <c r="AF73" s="1170"/>
      <c r="AG73" s="1161"/>
      <c r="AH73" s="1170"/>
      <c r="AI73" s="1161"/>
      <c r="AJ73" s="1169"/>
      <c r="AK73" s="1168"/>
      <c r="AL73" s="1169"/>
      <c r="AM73" s="1168"/>
      <c r="AN73" s="1169"/>
      <c r="AO73" s="1161">
        <f t="shared" si="3"/>
        <v>1390</v>
      </c>
      <c r="AP73" s="1161">
        <f t="shared" si="3"/>
        <v>0</v>
      </c>
      <c r="AQ73" s="1162">
        <f t="shared" si="7"/>
        <v>1390</v>
      </c>
    </row>
    <row r="74" spans="1:43" s="1192" customFormat="1" ht="12" customHeight="1" x14ac:dyDescent="0.2">
      <c r="A74" s="1186"/>
      <c r="B74" s="1148" t="s">
        <v>502</v>
      </c>
      <c r="C74" s="898" t="s">
        <v>2955</v>
      </c>
      <c r="D74" s="1836">
        <v>7619</v>
      </c>
      <c r="E74" s="1839"/>
      <c r="F74" s="1837">
        <v>1079</v>
      </c>
      <c r="G74" s="1839"/>
      <c r="H74" s="1837">
        <v>18045</v>
      </c>
      <c r="I74" s="1837"/>
      <c r="J74" s="1836"/>
      <c r="K74" s="1839"/>
      <c r="L74" s="1837"/>
      <c r="M74" s="1839"/>
      <c r="N74" s="1837"/>
      <c r="O74" s="1839"/>
      <c r="P74" s="1837"/>
      <c r="Q74" s="1839"/>
      <c r="R74" s="1837"/>
      <c r="S74" s="1839"/>
      <c r="T74" s="1837"/>
      <c r="U74" s="1839"/>
      <c r="V74" s="1837"/>
      <c r="W74" s="1839"/>
      <c r="X74" s="1156">
        <f t="shared" si="1"/>
        <v>26743</v>
      </c>
      <c r="Y74" s="1156">
        <f t="shared" si="1"/>
        <v>0</v>
      </c>
      <c r="Z74" s="1157">
        <f t="shared" si="2"/>
        <v>26743</v>
      </c>
      <c r="AA74" s="1161"/>
      <c r="AB74" s="1170"/>
      <c r="AC74" s="1161">
        <v>15333</v>
      </c>
      <c r="AD74" s="1170"/>
      <c r="AE74" s="1161"/>
      <c r="AF74" s="1170"/>
      <c r="AG74" s="1161"/>
      <c r="AH74" s="1170"/>
      <c r="AI74" s="1161"/>
      <c r="AJ74" s="1169"/>
      <c r="AK74" s="1168"/>
      <c r="AL74" s="1169"/>
      <c r="AM74" s="1168"/>
      <c r="AN74" s="1169"/>
      <c r="AO74" s="1161">
        <f t="shared" si="3"/>
        <v>15333</v>
      </c>
      <c r="AP74" s="1161">
        <f t="shared" si="3"/>
        <v>0</v>
      </c>
      <c r="AQ74" s="1162">
        <f t="shared" si="7"/>
        <v>15333</v>
      </c>
    </row>
    <row r="75" spans="1:43" s="1192" customFormat="1" ht="12" customHeight="1" x14ac:dyDescent="0.2">
      <c r="A75" s="1186"/>
      <c r="B75" s="1148" t="s">
        <v>503</v>
      </c>
      <c r="C75" s="897" t="s">
        <v>2956</v>
      </c>
      <c r="D75" s="1836">
        <v>28518</v>
      </c>
      <c r="E75" s="1839"/>
      <c r="F75" s="1837">
        <v>3755</v>
      </c>
      <c r="G75" s="1837"/>
      <c r="H75" s="1838">
        <v>3041</v>
      </c>
      <c r="I75" s="1837"/>
      <c r="J75" s="1836"/>
      <c r="K75" s="1839"/>
      <c r="L75" s="1837"/>
      <c r="M75" s="1839"/>
      <c r="N75" s="1837"/>
      <c r="O75" s="1839"/>
      <c r="P75" s="1837">
        <v>127</v>
      </c>
      <c r="Q75" s="1839"/>
      <c r="R75" s="1837"/>
      <c r="S75" s="1839"/>
      <c r="T75" s="1837"/>
      <c r="U75" s="1839"/>
      <c r="V75" s="1837"/>
      <c r="W75" s="1839"/>
      <c r="X75" s="1156">
        <f t="shared" si="1"/>
        <v>35441</v>
      </c>
      <c r="Y75" s="1156">
        <f t="shared" si="1"/>
        <v>0</v>
      </c>
      <c r="Z75" s="1157">
        <f t="shared" si="2"/>
        <v>35441</v>
      </c>
      <c r="AA75" s="1161"/>
      <c r="AB75" s="1171"/>
      <c r="AC75" s="1161">
        <v>11586</v>
      </c>
      <c r="AD75" s="1169"/>
      <c r="AE75" s="1168"/>
      <c r="AF75" s="1169"/>
      <c r="AG75" s="1168"/>
      <c r="AH75" s="1169"/>
      <c r="AI75" s="1168"/>
      <c r="AJ75" s="1169"/>
      <c r="AK75" s="1168"/>
      <c r="AL75" s="1169"/>
      <c r="AM75" s="1168"/>
      <c r="AN75" s="1169"/>
      <c r="AO75" s="1161">
        <f t="shared" si="3"/>
        <v>11586</v>
      </c>
      <c r="AP75" s="1161">
        <f t="shared" si="3"/>
        <v>0</v>
      </c>
      <c r="AQ75" s="1162">
        <f t="shared" si="7"/>
        <v>11586</v>
      </c>
    </row>
    <row r="76" spans="1:43" s="1192" customFormat="1" ht="12" customHeight="1" x14ac:dyDescent="0.2">
      <c r="A76" s="1186"/>
      <c r="B76" s="1148" t="s">
        <v>504</v>
      </c>
      <c r="C76" s="897" t="s">
        <v>2957</v>
      </c>
      <c r="D76" s="1836"/>
      <c r="E76" s="1837"/>
      <c r="F76" s="1838"/>
      <c r="G76" s="1837"/>
      <c r="H76" s="1838"/>
      <c r="I76" s="1837">
        <v>1850</v>
      </c>
      <c r="J76" s="1836"/>
      <c r="K76" s="1839"/>
      <c r="L76" s="1837"/>
      <c r="M76" s="1839"/>
      <c r="N76" s="1837"/>
      <c r="O76" s="1839"/>
      <c r="P76" s="1837"/>
      <c r="Q76" s="1839"/>
      <c r="R76" s="1837"/>
      <c r="S76" s="1839"/>
      <c r="T76" s="1837"/>
      <c r="U76" s="1839"/>
      <c r="V76" s="1837"/>
      <c r="W76" s="1839"/>
      <c r="X76" s="1156">
        <f t="shared" si="1"/>
        <v>0</v>
      </c>
      <c r="Y76" s="1156">
        <f t="shared" si="1"/>
        <v>1850</v>
      </c>
      <c r="Z76" s="1157">
        <f t="shared" si="2"/>
        <v>1850</v>
      </c>
      <c r="AA76" s="1168"/>
      <c r="AB76" s="1171"/>
      <c r="AC76" s="1168"/>
      <c r="AD76" s="1170">
        <v>916</v>
      </c>
      <c r="AE76" s="1168"/>
      <c r="AF76" s="1169"/>
      <c r="AG76" s="1168"/>
      <c r="AH76" s="1169"/>
      <c r="AI76" s="1168"/>
      <c r="AJ76" s="1169"/>
      <c r="AK76" s="1168"/>
      <c r="AL76" s="1169"/>
      <c r="AM76" s="1168"/>
      <c r="AN76" s="1169"/>
      <c r="AO76" s="1161">
        <f t="shared" si="3"/>
        <v>0</v>
      </c>
      <c r="AP76" s="1161">
        <f t="shared" si="3"/>
        <v>916</v>
      </c>
      <c r="AQ76" s="1162">
        <f t="shared" si="7"/>
        <v>916</v>
      </c>
    </row>
    <row r="77" spans="1:43" s="1192" customFormat="1" ht="12" customHeight="1" x14ac:dyDescent="0.2">
      <c r="A77" s="1186"/>
      <c r="B77" s="1148" t="s">
        <v>505</v>
      </c>
      <c r="C77" s="897" t="s">
        <v>3014</v>
      </c>
      <c r="D77" s="1836"/>
      <c r="E77" s="1837"/>
      <c r="F77" s="1838"/>
      <c r="G77" s="1837"/>
      <c r="H77" s="1838"/>
      <c r="I77" s="1837"/>
      <c r="J77" s="1836"/>
      <c r="K77" s="1839"/>
      <c r="L77" s="1837"/>
      <c r="M77" s="1839"/>
      <c r="N77" s="1837"/>
      <c r="O77" s="1839"/>
      <c r="P77" s="1837"/>
      <c r="Q77" s="1839"/>
      <c r="R77" s="1837"/>
      <c r="S77" s="1839"/>
      <c r="T77" s="1837"/>
      <c r="U77" s="1839"/>
      <c r="V77" s="1837"/>
      <c r="W77" s="1839"/>
      <c r="X77" s="1156">
        <f t="shared" si="1"/>
        <v>0</v>
      </c>
      <c r="Y77" s="1156">
        <f t="shared" si="1"/>
        <v>0</v>
      </c>
      <c r="Z77" s="1157">
        <f t="shared" si="2"/>
        <v>0</v>
      </c>
      <c r="AA77" s="1168"/>
      <c r="AB77" s="1171"/>
      <c r="AC77" s="1168"/>
      <c r="AD77" s="1169"/>
      <c r="AE77" s="1168"/>
      <c r="AF77" s="1169"/>
      <c r="AG77" s="1168"/>
      <c r="AH77" s="1169"/>
      <c r="AI77" s="1168"/>
      <c r="AJ77" s="1169"/>
      <c r="AK77" s="1168"/>
      <c r="AL77" s="1169"/>
      <c r="AM77" s="1161"/>
      <c r="AN77" s="1170">
        <v>20265</v>
      </c>
      <c r="AO77" s="1161">
        <f t="shared" si="3"/>
        <v>0</v>
      </c>
      <c r="AP77" s="1161">
        <f t="shared" si="3"/>
        <v>20265</v>
      </c>
      <c r="AQ77" s="1162">
        <f t="shared" si="7"/>
        <v>20265</v>
      </c>
    </row>
    <row r="78" spans="1:43" s="1192" customFormat="1" ht="12" customHeight="1" thickBot="1" x14ac:dyDescent="0.25">
      <c r="A78" s="1186"/>
      <c r="B78" s="1148" t="s">
        <v>506</v>
      </c>
      <c r="C78" s="1172" t="s">
        <v>2915</v>
      </c>
      <c r="D78" s="1836"/>
      <c r="E78" s="1837"/>
      <c r="F78" s="1838"/>
      <c r="G78" s="1837"/>
      <c r="H78" s="1838"/>
      <c r="I78" s="1837"/>
      <c r="J78" s="1836"/>
      <c r="K78" s="1839"/>
      <c r="L78" s="1837">
        <v>157</v>
      </c>
      <c r="M78" s="1839"/>
      <c r="N78" s="1837"/>
      <c r="O78" s="1839"/>
      <c r="P78" s="1837"/>
      <c r="Q78" s="1839"/>
      <c r="R78" s="1837"/>
      <c r="S78" s="1839"/>
      <c r="T78" s="1837"/>
      <c r="U78" s="1839"/>
      <c r="V78" s="1837"/>
      <c r="W78" s="1839"/>
      <c r="X78" s="1156">
        <f t="shared" si="1"/>
        <v>157</v>
      </c>
      <c r="Y78" s="1156">
        <f t="shared" si="1"/>
        <v>0</v>
      </c>
      <c r="Z78" s="1157">
        <f t="shared" si="2"/>
        <v>157</v>
      </c>
      <c r="AA78" s="1168"/>
      <c r="AB78" s="1171"/>
      <c r="AC78" s="1168"/>
      <c r="AD78" s="1169"/>
      <c r="AE78" s="1168"/>
      <c r="AF78" s="1169"/>
      <c r="AG78" s="1168"/>
      <c r="AH78" s="1169"/>
      <c r="AI78" s="1168"/>
      <c r="AJ78" s="1169"/>
      <c r="AK78" s="1168"/>
      <c r="AL78" s="1169"/>
      <c r="AM78" s="1161">
        <f>X79-AA79-AC79</f>
        <v>130145</v>
      </c>
      <c r="AN78" s="1170">
        <v>161900</v>
      </c>
      <c r="AO78" s="1161">
        <f t="shared" si="3"/>
        <v>130145</v>
      </c>
      <c r="AP78" s="1161">
        <f t="shared" si="3"/>
        <v>161900</v>
      </c>
      <c r="AQ78" s="1162">
        <f t="shared" si="7"/>
        <v>292045</v>
      </c>
    </row>
    <row r="79" spans="1:43" s="1226" customFormat="1" ht="12" customHeight="1" thickBot="1" x14ac:dyDescent="0.25">
      <c r="B79" s="1227"/>
      <c r="C79" s="1240" t="s">
        <v>2958</v>
      </c>
      <c r="D79" s="1241">
        <f>SUM(D63:D78)</f>
        <v>102835</v>
      </c>
      <c r="E79" s="1243">
        <f t="shared" ref="E79:W79" si="14">SUM(E63:E78)</f>
        <v>169464</v>
      </c>
      <c r="F79" s="1241">
        <f t="shared" si="14"/>
        <v>14024</v>
      </c>
      <c r="G79" s="1243">
        <f t="shared" si="14"/>
        <v>23497</v>
      </c>
      <c r="H79" s="1241">
        <f t="shared" si="14"/>
        <v>57374</v>
      </c>
      <c r="I79" s="1243">
        <f t="shared" si="14"/>
        <v>92944</v>
      </c>
      <c r="J79" s="1241">
        <f t="shared" si="14"/>
        <v>0</v>
      </c>
      <c r="K79" s="1243">
        <f t="shared" si="14"/>
        <v>0</v>
      </c>
      <c r="L79" s="1241">
        <f t="shared" si="14"/>
        <v>14805</v>
      </c>
      <c r="M79" s="1243">
        <f t="shared" si="14"/>
        <v>0</v>
      </c>
      <c r="N79" s="1241">
        <f t="shared" si="14"/>
        <v>0</v>
      </c>
      <c r="O79" s="1243">
        <f t="shared" si="14"/>
        <v>0</v>
      </c>
      <c r="P79" s="1241">
        <f t="shared" si="14"/>
        <v>462</v>
      </c>
      <c r="Q79" s="1243">
        <f t="shared" si="14"/>
        <v>3122</v>
      </c>
      <c r="R79" s="1241">
        <f t="shared" si="14"/>
        <v>0</v>
      </c>
      <c r="S79" s="1243">
        <f t="shared" si="14"/>
        <v>0</v>
      </c>
      <c r="T79" s="1241">
        <f t="shared" si="14"/>
        <v>0</v>
      </c>
      <c r="U79" s="1243">
        <f t="shared" si="14"/>
        <v>0</v>
      </c>
      <c r="V79" s="1241">
        <f t="shared" si="14"/>
        <v>0</v>
      </c>
      <c r="W79" s="1243">
        <f t="shared" si="14"/>
        <v>0</v>
      </c>
      <c r="X79" s="1229">
        <f t="shared" si="1"/>
        <v>189500</v>
      </c>
      <c r="Y79" s="1231">
        <f t="shared" si="1"/>
        <v>289027</v>
      </c>
      <c r="Z79" s="1244">
        <f t="shared" si="2"/>
        <v>478527</v>
      </c>
      <c r="AA79" s="1243">
        <f>SUM(AA63:AA78)</f>
        <v>28648</v>
      </c>
      <c r="AB79" s="1242">
        <f t="shared" ref="AB79:AN79" si="15">SUM(AB63:AB78)</f>
        <v>390</v>
      </c>
      <c r="AC79" s="1243">
        <f t="shared" si="15"/>
        <v>30707</v>
      </c>
      <c r="AD79" s="1242">
        <f t="shared" si="15"/>
        <v>112186</v>
      </c>
      <c r="AE79" s="1243">
        <f t="shared" si="15"/>
        <v>0</v>
      </c>
      <c r="AF79" s="1242">
        <f t="shared" si="15"/>
        <v>0</v>
      </c>
      <c r="AG79" s="1243">
        <f t="shared" si="15"/>
        <v>0</v>
      </c>
      <c r="AH79" s="1242">
        <f t="shared" si="15"/>
        <v>0</v>
      </c>
      <c r="AI79" s="1243">
        <f t="shared" si="15"/>
        <v>0</v>
      </c>
      <c r="AJ79" s="1242">
        <f t="shared" si="15"/>
        <v>20</v>
      </c>
      <c r="AK79" s="1243">
        <f t="shared" si="15"/>
        <v>0</v>
      </c>
      <c r="AL79" s="1242">
        <f t="shared" si="15"/>
        <v>0</v>
      </c>
      <c r="AM79" s="1243">
        <f t="shared" si="15"/>
        <v>130145</v>
      </c>
      <c r="AN79" s="1242">
        <f t="shared" si="15"/>
        <v>182165</v>
      </c>
      <c r="AO79" s="1243">
        <f t="shared" si="3"/>
        <v>189500</v>
      </c>
      <c r="AP79" s="1243">
        <f t="shared" si="3"/>
        <v>294761</v>
      </c>
      <c r="AQ79" s="1212">
        <f t="shared" si="7"/>
        <v>484261</v>
      </c>
    </row>
    <row r="80" spans="1:43" s="1192" customFormat="1" ht="12" customHeight="1" thickBot="1" x14ac:dyDescent="0.25">
      <c r="A80" s="1186"/>
      <c r="B80" s="1148"/>
      <c r="C80" s="898"/>
      <c r="D80" s="1183"/>
      <c r="E80" s="1161"/>
      <c r="F80" s="1197"/>
      <c r="G80" s="1161"/>
      <c r="H80" s="1197"/>
      <c r="I80" s="1161"/>
      <c r="J80" s="1183"/>
      <c r="K80" s="1170"/>
      <c r="L80" s="1161"/>
      <c r="M80" s="1170"/>
      <c r="N80" s="1161"/>
      <c r="O80" s="1170"/>
      <c r="P80" s="1161"/>
      <c r="Q80" s="1170"/>
      <c r="R80" s="1161"/>
      <c r="S80" s="1170"/>
      <c r="T80" s="1161"/>
      <c r="U80" s="1170"/>
      <c r="V80" s="1161"/>
      <c r="W80" s="1170"/>
      <c r="X80" s="1229"/>
      <c r="Y80" s="1231"/>
      <c r="Z80" s="1157"/>
      <c r="AA80" s="1168"/>
      <c r="AB80" s="1171"/>
      <c r="AC80" s="1168"/>
      <c r="AD80" s="1169"/>
      <c r="AE80" s="1168"/>
      <c r="AF80" s="1169"/>
      <c r="AG80" s="1168"/>
      <c r="AH80" s="1169"/>
      <c r="AI80" s="1168"/>
      <c r="AJ80" s="1169"/>
      <c r="AK80" s="1168"/>
      <c r="AL80" s="1169"/>
      <c r="AM80" s="1168"/>
      <c r="AN80" s="1169"/>
      <c r="AO80" s="1161"/>
      <c r="AP80" s="1161"/>
      <c r="AQ80" s="1162"/>
    </row>
    <row r="81" spans="2:43" s="1226" customFormat="1" ht="15.6" customHeight="1" thickBot="1" x14ac:dyDescent="0.25">
      <c r="B81" s="1257"/>
      <c r="C81" s="1258" t="s">
        <v>2959</v>
      </c>
      <c r="D81" s="1210">
        <f>D20+D38+D53+D60+D79</f>
        <v>431931</v>
      </c>
      <c r="E81" s="1210">
        <f t="shared" ref="E81:W81" si="16">E20+E38+E53+E60+E79</f>
        <v>374424</v>
      </c>
      <c r="F81" s="1210">
        <f t="shared" si="16"/>
        <v>32493</v>
      </c>
      <c r="G81" s="1210">
        <f t="shared" si="16"/>
        <v>82187</v>
      </c>
      <c r="H81" s="1210">
        <f t="shared" si="16"/>
        <v>133222</v>
      </c>
      <c r="I81" s="1210">
        <f t="shared" si="16"/>
        <v>326879</v>
      </c>
      <c r="J81" s="1210">
        <f t="shared" si="16"/>
        <v>37</v>
      </c>
      <c r="K81" s="1210">
        <f t="shared" si="16"/>
        <v>0</v>
      </c>
      <c r="L81" s="1210">
        <f t="shared" si="16"/>
        <v>14805</v>
      </c>
      <c r="M81" s="1210">
        <f t="shared" si="16"/>
        <v>0</v>
      </c>
      <c r="N81" s="1210">
        <f t="shared" si="16"/>
        <v>0</v>
      </c>
      <c r="O81" s="1210">
        <f t="shared" si="16"/>
        <v>0</v>
      </c>
      <c r="P81" s="1210">
        <f t="shared" si="16"/>
        <v>462</v>
      </c>
      <c r="Q81" s="1210">
        <f t="shared" si="16"/>
        <v>34849</v>
      </c>
      <c r="R81" s="1210">
        <f t="shared" si="16"/>
        <v>0</v>
      </c>
      <c r="S81" s="1210">
        <f t="shared" si="16"/>
        <v>0</v>
      </c>
      <c r="T81" s="1210">
        <f t="shared" si="16"/>
        <v>0</v>
      </c>
      <c r="U81" s="1210">
        <f t="shared" si="16"/>
        <v>0</v>
      </c>
      <c r="V81" s="1210">
        <f t="shared" si="16"/>
        <v>0</v>
      </c>
      <c r="W81" s="1210">
        <f t="shared" si="16"/>
        <v>0</v>
      </c>
      <c r="X81" s="1259">
        <f t="shared" si="1"/>
        <v>612950</v>
      </c>
      <c r="Y81" s="1231">
        <f t="shared" si="1"/>
        <v>818339</v>
      </c>
      <c r="Z81" s="1260">
        <f>X81+Y81</f>
        <v>1431289</v>
      </c>
      <c r="AA81" s="1261">
        <f>AA20+AA38+AA53+AA60+AA79</f>
        <v>36948</v>
      </c>
      <c r="AB81" s="1262">
        <f t="shared" ref="AB81:AP81" si="17">AB20+AB38+AB53+AB60+AB79</f>
        <v>8969</v>
      </c>
      <c r="AC81" s="1262">
        <f t="shared" si="17"/>
        <v>94402</v>
      </c>
      <c r="AD81" s="1262">
        <f t="shared" si="17"/>
        <v>171988</v>
      </c>
      <c r="AE81" s="1262">
        <f t="shared" si="17"/>
        <v>0</v>
      </c>
      <c r="AF81" s="1262">
        <f t="shared" si="17"/>
        <v>863</v>
      </c>
      <c r="AG81" s="1262">
        <f t="shared" si="17"/>
        <v>0</v>
      </c>
      <c r="AH81" s="1262">
        <f t="shared" si="17"/>
        <v>0</v>
      </c>
      <c r="AI81" s="1262">
        <f t="shared" si="17"/>
        <v>0</v>
      </c>
      <c r="AJ81" s="1262">
        <f t="shared" si="17"/>
        <v>44</v>
      </c>
      <c r="AK81" s="1262">
        <f t="shared" si="17"/>
        <v>0</v>
      </c>
      <c r="AL81" s="1262">
        <f t="shared" si="17"/>
        <v>0</v>
      </c>
      <c r="AM81" s="1262">
        <f t="shared" si="17"/>
        <v>481600</v>
      </c>
      <c r="AN81" s="1262">
        <f t="shared" si="17"/>
        <v>664188</v>
      </c>
      <c r="AO81" s="1262">
        <f t="shared" si="17"/>
        <v>612950</v>
      </c>
      <c r="AP81" s="1263">
        <f t="shared" si="17"/>
        <v>846052</v>
      </c>
      <c r="AQ81" s="1248">
        <f>AO81+AP81</f>
        <v>1459002</v>
      </c>
    </row>
    <row r="83" spans="2:43" ht="9.75" x14ac:dyDescent="0.2"/>
  </sheetData>
  <sheetProtection selectLockedCells="1" selectUnlockedCells="1"/>
  <mergeCells count="48">
    <mergeCell ref="AO7:AP8"/>
    <mergeCell ref="AQ7:AQ9"/>
    <mergeCell ref="AA7:AB8"/>
    <mergeCell ref="AC7:AD8"/>
    <mergeCell ref="AE7:AF8"/>
    <mergeCell ref="AG7:AH8"/>
    <mergeCell ref="AI7:AJ8"/>
    <mergeCell ref="V7:W8"/>
    <mergeCell ref="X7:Y8"/>
    <mergeCell ref="Z7:Z9"/>
    <mergeCell ref="AK7:AL8"/>
    <mergeCell ref="AM7:AN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K5:AL5"/>
    <mergeCell ref="AM5:AN5"/>
    <mergeCell ref="AO5:AP5"/>
    <mergeCell ref="D6:Z6"/>
    <mergeCell ref="AA6:AQ6"/>
    <mergeCell ref="AA5:AB5"/>
    <mergeCell ref="AC5:AD5"/>
    <mergeCell ref="AE5:AF5"/>
    <mergeCell ref="AG5:AH5"/>
    <mergeCell ref="AI5:AJ5"/>
    <mergeCell ref="B5:B9"/>
    <mergeCell ref="D5:E5"/>
    <mergeCell ref="F5:G5"/>
    <mergeCell ref="B1:AQ1"/>
    <mergeCell ref="B2:AQ2"/>
    <mergeCell ref="B3:AQ3"/>
    <mergeCell ref="B4:AQ4"/>
    <mergeCell ref="H5:I5"/>
    <mergeCell ref="J5:K5"/>
    <mergeCell ref="L5:M5"/>
    <mergeCell ref="N5:O5"/>
    <mergeCell ref="P5:Q5"/>
    <mergeCell ref="R5:S5"/>
    <mergeCell ref="T5:U5"/>
    <mergeCell ref="V5:W5"/>
    <mergeCell ref="X5:Y5"/>
  </mergeCells>
  <phoneticPr fontId="63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62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70C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2" customWidth="1"/>
    <col min="2" max="3" width="3.5703125" style="1" customWidth="1"/>
    <col min="4" max="4" width="35" style="71" customWidth="1"/>
    <col min="5" max="6" width="9.42578125" style="1" customWidth="1"/>
    <col min="7" max="7" width="9.7109375" style="1" customWidth="1"/>
    <col min="8" max="9" width="0" style="72" hidden="1" customWidth="1"/>
    <col min="10" max="10" width="9.85546875" style="83" hidden="1" customWidth="1"/>
    <col min="11" max="11" width="0" style="83" hidden="1" customWidth="1"/>
    <col min="12" max="16384" width="9.140625" style="2"/>
  </cols>
  <sheetData>
    <row r="1" spans="1:12" ht="31.5" customHeight="1" x14ac:dyDescent="0.2">
      <c r="B1" s="2165" t="s">
        <v>996</v>
      </c>
      <c r="C1" s="2165"/>
      <c r="D1" s="2165"/>
      <c r="E1" s="2165"/>
      <c r="F1" s="2165"/>
      <c r="G1" s="2165"/>
      <c r="H1" s="2166"/>
      <c r="I1" s="2166"/>
      <c r="J1" s="2166"/>
      <c r="K1" s="2001"/>
    </row>
    <row r="3" spans="1:12" ht="12.75" customHeight="1" x14ac:dyDescent="0.2">
      <c r="B3" s="2163" t="s">
        <v>480</v>
      </c>
      <c r="C3" s="2163"/>
      <c r="D3" s="2163"/>
      <c r="E3" s="2163"/>
      <c r="F3" s="2163"/>
      <c r="G3" s="2163"/>
      <c r="H3" s="2001"/>
      <c r="I3" s="2001"/>
      <c r="J3" s="2001"/>
    </row>
    <row r="4" spans="1:12" ht="12.75" customHeight="1" x14ac:dyDescent="0.2">
      <c r="B4" s="2163" t="s">
        <v>983</v>
      </c>
      <c r="C4" s="2163"/>
      <c r="D4" s="2163"/>
      <c r="E4" s="2163"/>
      <c r="F4" s="2163"/>
      <c r="G4" s="2163"/>
      <c r="H4" s="2001"/>
      <c r="I4" s="2001"/>
      <c r="J4" s="2001"/>
    </row>
    <row r="5" spans="1:12" ht="12.75" customHeight="1" x14ac:dyDescent="0.2">
      <c r="B5" s="2163" t="s">
        <v>776</v>
      </c>
      <c r="C5" s="2163"/>
      <c r="D5" s="2163"/>
      <c r="E5" s="2163"/>
      <c r="F5" s="2163"/>
      <c r="G5" s="2163"/>
      <c r="H5" s="2001"/>
      <c r="I5" s="2001"/>
      <c r="J5" s="2001"/>
    </row>
    <row r="6" spans="1:12" s="41" customFormat="1" ht="14.25" customHeight="1" x14ac:dyDescent="0.2">
      <c r="B6" s="68"/>
      <c r="C6" s="2164" t="s">
        <v>282</v>
      </c>
      <c r="D6" s="2164"/>
      <c r="E6" s="2000"/>
      <c r="F6" s="2000"/>
      <c r="G6" s="2000"/>
      <c r="H6" s="2001"/>
      <c r="I6" s="2001"/>
      <c r="J6" s="2001"/>
      <c r="K6" s="85"/>
    </row>
    <row r="7" spans="1:12" s="41" customFormat="1" ht="6" customHeight="1" x14ac:dyDescent="0.2">
      <c r="B7" s="68"/>
      <c r="C7" s="67"/>
      <c r="D7" s="75"/>
      <c r="E7" s="68"/>
      <c r="F7" s="68"/>
      <c r="G7" s="68"/>
      <c r="H7" s="92"/>
      <c r="I7" s="92"/>
      <c r="J7" s="85"/>
      <c r="K7" s="85"/>
    </row>
    <row r="8" spans="1:12" ht="27" customHeight="1" x14ac:dyDescent="0.25">
      <c r="B8" s="2155" t="s">
        <v>445</v>
      </c>
      <c r="C8" s="2158" t="s">
        <v>56</v>
      </c>
      <c r="D8" s="2158"/>
      <c r="E8" s="10" t="s">
        <v>57</v>
      </c>
      <c r="F8" s="10" t="s">
        <v>58</v>
      </c>
      <c r="G8" s="10" t="s">
        <v>59</v>
      </c>
      <c r="H8" s="83"/>
      <c r="I8" s="2"/>
      <c r="J8" s="2"/>
      <c r="K8" s="2"/>
    </row>
    <row r="9" spans="1:12" ht="30" customHeight="1" x14ac:dyDescent="0.2">
      <c r="B9" s="2156"/>
      <c r="C9" s="2162" t="s">
        <v>82</v>
      </c>
      <c r="D9" s="2162"/>
      <c r="E9" s="2160" t="s">
        <v>815</v>
      </c>
      <c r="F9" s="2160"/>
      <c r="G9" s="2160"/>
      <c r="H9" s="83"/>
      <c r="I9" s="2"/>
      <c r="J9" s="2"/>
      <c r="K9" s="2"/>
    </row>
    <row r="10" spans="1:12" ht="41.25" customHeight="1" x14ac:dyDescent="0.2">
      <c r="B10" s="2157"/>
      <c r="C10" s="2162"/>
      <c r="D10" s="2162"/>
      <c r="E10" s="74" t="s">
        <v>61</v>
      </c>
      <c r="F10" s="74" t="s">
        <v>62</v>
      </c>
      <c r="G10" s="74" t="s">
        <v>63</v>
      </c>
      <c r="H10" s="83"/>
      <c r="I10" s="2"/>
      <c r="J10" s="2"/>
      <c r="K10" s="2"/>
    </row>
    <row r="11" spans="1:12" ht="18" customHeight="1" x14ac:dyDescent="0.2">
      <c r="A11" s="332"/>
      <c r="B11" s="333" t="s">
        <v>455</v>
      </c>
      <c r="C11" s="2161" t="s">
        <v>563</v>
      </c>
      <c r="D11" s="2161"/>
      <c r="E11" s="76"/>
      <c r="F11" s="69"/>
      <c r="G11" s="230"/>
      <c r="H11" s="83"/>
      <c r="I11" s="2"/>
      <c r="J11" s="2"/>
      <c r="K11" s="2"/>
      <c r="L11" s="236"/>
    </row>
    <row r="12" spans="1:12" ht="26.45" customHeight="1" x14ac:dyDescent="0.2">
      <c r="A12" s="332"/>
      <c r="B12" s="334" t="s">
        <v>463</v>
      </c>
      <c r="C12" s="69"/>
      <c r="D12" s="108" t="s">
        <v>777</v>
      </c>
      <c r="E12" s="78" t="e">
        <f>'tám, végl. pe.átv  '!#REF!</f>
        <v>#REF!</v>
      </c>
      <c r="F12" s="77"/>
      <c r="G12" s="230" t="e">
        <f>SUM(E12:F12)</f>
        <v>#REF!</v>
      </c>
      <c r="H12" s="83"/>
      <c r="I12" s="2"/>
      <c r="J12" s="2"/>
      <c r="K12" s="2"/>
      <c r="L12" s="236"/>
    </row>
    <row r="13" spans="1:12" ht="20.25" customHeight="1" x14ac:dyDescent="0.2">
      <c r="A13" s="332"/>
      <c r="B13" s="334" t="s">
        <v>464</v>
      </c>
      <c r="C13" s="69"/>
      <c r="D13" s="108" t="s">
        <v>96</v>
      </c>
      <c r="E13" s="76">
        <v>0</v>
      </c>
      <c r="F13" s="69">
        <f>SUM(F12)</f>
        <v>0</v>
      </c>
      <c r="G13" s="230">
        <f>SUM(E13:F13)</f>
        <v>0</v>
      </c>
      <c r="H13" s="83"/>
      <c r="I13" s="2"/>
      <c r="J13" s="2"/>
      <c r="K13" s="2"/>
      <c r="L13" s="236"/>
    </row>
    <row r="14" spans="1:12" ht="18" customHeight="1" x14ac:dyDescent="0.2">
      <c r="A14" s="332"/>
      <c r="B14" s="334" t="s">
        <v>465</v>
      </c>
      <c r="D14" s="79" t="s">
        <v>560</v>
      </c>
      <c r="E14" s="80" t="e">
        <f>SUM(E12:E13)</f>
        <v>#REF!</v>
      </c>
      <c r="F14" s="70"/>
      <c r="G14" s="231" t="e">
        <f>SUM(G12:G13)</f>
        <v>#REF!</v>
      </c>
      <c r="H14" s="83"/>
      <c r="I14" s="2"/>
      <c r="J14" s="2"/>
      <c r="K14" s="2"/>
      <c r="L14" s="236"/>
    </row>
    <row r="15" spans="1:12" ht="18" customHeight="1" x14ac:dyDescent="0.2">
      <c r="A15" s="332"/>
      <c r="B15" s="334" t="s">
        <v>466</v>
      </c>
      <c r="D15" s="79"/>
      <c r="E15" s="76"/>
      <c r="F15" s="69"/>
      <c r="G15" s="230"/>
      <c r="H15" s="83"/>
      <c r="I15" s="2"/>
      <c r="J15" s="2"/>
      <c r="K15" s="2"/>
      <c r="L15" s="236"/>
    </row>
    <row r="16" spans="1:12" ht="18" customHeight="1" x14ac:dyDescent="0.2">
      <c r="A16" s="332"/>
      <c r="B16" s="335" t="s">
        <v>467</v>
      </c>
      <c r="E16" s="93"/>
      <c r="F16" s="69"/>
      <c r="G16" s="232"/>
      <c r="H16" s="83"/>
      <c r="I16" s="2"/>
      <c r="J16" s="2"/>
      <c r="K16" s="2"/>
      <c r="L16" s="236"/>
    </row>
    <row r="17" spans="2:12" ht="18" customHeight="1" x14ac:dyDescent="0.2">
      <c r="B17" s="81" t="s">
        <v>468</v>
      </c>
      <c r="C17" s="2159" t="s">
        <v>561</v>
      </c>
      <c r="D17" s="2159"/>
      <c r="E17" s="82" t="e">
        <f>E14</f>
        <v>#REF!</v>
      </c>
      <c r="F17" s="82">
        <f t="shared" ref="F17:G17" si="0">F14</f>
        <v>0</v>
      </c>
      <c r="G17" s="82" t="e">
        <f t="shared" si="0"/>
        <v>#REF!</v>
      </c>
      <c r="H17" s="83"/>
      <c r="I17" s="2"/>
      <c r="J17" s="2"/>
      <c r="K17" s="2"/>
      <c r="L17" s="236"/>
    </row>
    <row r="18" spans="2:12" ht="18" customHeight="1" x14ac:dyDescent="0.2">
      <c r="B18" s="3"/>
      <c r="H18" s="83"/>
      <c r="I18" s="2"/>
      <c r="J18" s="2"/>
      <c r="K18" s="2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7A874-2231-439A-832D-6D4A0A47AB0B}">
  <sheetPr>
    <tabColor theme="6" tint="-0.249977111117893"/>
    <pageSetUpPr fitToPage="1"/>
  </sheetPr>
  <dimension ref="B1:AU55"/>
  <sheetViews>
    <sheetView topLeftCell="A10" workbookViewId="0">
      <selection activeCell="E55" sqref="E55"/>
    </sheetView>
  </sheetViews>
  <sheetFormatPr defaultColWidth="9.140625" defaultRowHeight="11.25" x14ac:dyDescent="0.2"/>
  <cols>
    <col min="1" max="1" width="9.140625" style="761"/>
    <col min="2" max="2" width="3.7109375" style="760" customWidth="1"/>
    <col min="3" max="3" width="36.140625" style="760" customWidth="1"/>
    <col min="4" max="6" width="9" style="763" customWidth="1"/>
    <col min="7" max="7" width="36.140625" style="763" customWidth="1"/>
    <col min="8" max="8" width="10" style="763" customWidth="1"/>
    <col min="9" max="16384" width="9.140625" style="761"/>
  </cols>
  <sheetData>
    <row r="1" spans="2:47" x14ac:dyDescent="0.2">
      <c r="B1" s="2066" t="s">
        <v>3033</v>
      </c>
      <c r="C1" s="2066"/>
      <c r="D1" s="2066"/>
      <c r="E1" s="2066"/>
      <c r="F1" s="2066"/>
      <c r="G1" s="2066"/>
      <c r="H1" s="2066"/>
      <c r="I1" s="2066"/>
      <c r="J1" s="2066"/>
      <c r="K1" s="1264"/>
      <c r="L1" s="1264"/>
      <c r="M1" s="1264"/>
      <c r="N1" s="1264"/>
      <c r="O1" s="1264"/>
      <c r="P1" s="1264"/>
      <c r="Q1" s="1264"/>
      <c r="R1" s="1264"/>
      <c r="S1" s="1264"/>
      <c r="T1" s="1264"/>
      <c r="U1" s="1264"/>
      <c r="V1" s="1264"/>
      <c r="W1" s="1264"/>
      <c r="X1" s="1264"/>
      <c r="Y1" s="1264"/>
      <c r="Z1" s="1264"/>
      <c r="AA1" s="1264"/>
      <c r="AB1" s="1264"/>
      <c r="AC1" s="1264"/>
      <c r="AD1" s="1264"/>
      <c r="AE1" s="1264"/>
      <c r="AF1" s="1264"/>
      <c r="AG1" s="1264"/>
      <c r="AH1" s="1264"/>
      <c r="AI1" s="1264"/>
      <c r="AJ1" s="1264"/>
      <c r="AK1" s="1264"/>
      <c r="AL1" s="1264"/>
      <c r="AM1" s="1264"/>
      <c r="AN1" s="1264"/>
      <c r="AO1" s="1264"/>
      <c r="AP1" s="1264"/>
      <c r="AQ1" s="1264"/>
      <c r="AR1" s="1264"/>
      <c r="AS1" s="1264"/>
      <c r="AT1" s="1264"/>
      <c r="AU1" s="1264"/>
    </row>
    <row r="2" spans="2:47" x14ac:dyDescent="0.2">
      <c r="G2" s="764"/>
      <c r="H2" s="764"/>
    </row>
    <row r="3" spans="2:47" x14ac:dyDescent="0.2">
      <c r="G3" s="764"/>
      <c r="H3" s="764"/>
    </row>
    <row r="4" spans="2:47" s="766" customFormat="1" ht="12.75" customHeight="1" x14ac:dyDescent="0.2">
      <c r="B4" s="1886" t="s">
        <v>74</v>
      </c>
      <c r="C4" s="1886"/>
      <c r="D4" s="1886"/>
      <c r="E4" s="1886"/>
      <c r="F4" s="1886"/>
      <c r="G4" s="1886"/>
      <c r="H4" s="1886"/>
      <c r="I4" s="1886"/>
      <c r="J4" s="1886"/>
    </row>
    <row r="5" spans="2:47" s="766" customFormat="1" ht="12.75" customHeight="1" x14ac:dyDescent="0.2">
      <c r="B5" s="2169" t="s">
        <v>167</v>
      </c>
      <c r="C5" s="2169"/>
      <c r="D5" s="2169"/>
      <c r="E5" s="2169"/>
      <c r="F5" s="2169"/>
      <c r="G5" s="2169"/>
      <c r="H5" s="2169"/>
      <c r="I5" s="2169"/>
      <c r="J5" s="2169"/>
    </row>
    <row r="6" spans="2:47" s="766" customFormat="1" ht="12.75" customHeight="1" x14ac:dyDescent="0.2">
      <c r="B6" s="1886" t="s">
        <v>2960</v>
      </c>
      <c r="C6" s="1886"/>
      <c r="D6" s="1886"/>
      <c r="E6" s="1886"/>
      <c r="F6" s="1886"/>
      <c r="G6" s="1886"/>
      <c r="H6" s="1886"/>
      <c r="I6" s="1886"/>
      <c r="J6" s="1886"/>
    </row>
    <row r="7" spans="2:47" s="766" customFormat="1" ht="12.75" customHeight="1" x14ac:dyDescent="0.2">
      <c r="B7" s="2168" t="s">
        <v>293</v>
      </c>
      <c r="C7" s="2168"/>
      <c r="D7" s="2168"/>
      <c r="E7" s="2168"/>
      <c r="F7" s="2168"/>
      <c r="G7" s="2168"/>
      <c r="H7" s="2168"/>
      <c r="I7" s="2168"/>
      <c r="J7" s="2168"/>
    </row>
    <row r="8" spans="2:47" s="766" customFormat="1" ht="11.25" customHeight="1" x14ac:dyDescent="0.2">
      <c r="B8" s="1889" t="s">
        <v>55</v>
      </c>
      <c r="C8" s="1890" t="s">
        <v>56</v>
      </c>
      <c r="D8" s="2061" t="s">
        <v>57</v>
      </c>
      <c r="E8" s="1884" t="s">
        <v>58</v>
      </c>
      <c r="F8" s="1884" t="s">
        <v>59</v>
      </c>
      <c r="G8" s="2063" t="s">
        <v>446</v>
      </c>
      <c r="H8" s="2065" t="s">
        <v>447</v>
      </c>
      <c r="I8" s="2167" t="s">
        <v>448</v>
      </c>
      <c r="J8" s="2167" t="s">
        <v>557</v>
      </c>
    </row>
    <row r="9" spans="2:47" s="766" customFormat="1" x14ac:dyDescent="0.2">
      <c r="B9" s="1889"/>
      <c r="C9" s="1890"/>
      <c r="D9" s="2170"/>
      <c r="E9" s="1884"/>
      <c r="F9" s="1884"/>
      <c r="G9" s="2171"/>
      <c r="H9" s="2172"/>
      <c r="I9" s="2167"/>
      <c r="J9" s="2167"/>
    </row>
    <row r="10" spans="2:47" s="771" customFormat="1" ht="39" x14ac:dyDescent="0.2">
      <c r="B10" s="1889"/>
      <c r="C10" s="768" t="s">
        <v>60</v>
      </c>
      <c r="D10" s="881" t="s">
        <v>3059</v>
      </c>
      <c r="E10" s="881" t="s">
        <v>3055</v>
      </c>
      <c r="F10" s="881" t="s">
        <v>3056</v>
      </c>
      <c r="G10" s="769" t="s">
        <v>64</v>
      </c>
      <c r="H10" s="881" t="s">
        <v>3059</v>
      </c>
      <c r="I10" s="881" t="s">
        <v>3055</v>
      </c>
      <c r="J10" s="881" t="s">
        <v>3056</v>
      </c>
    </row>
    <row r="11" spans="2:47" x14ac:dyDescent="0.2">
      <c r="B11" s="772">
        <v>1</v>
      </c>
      <c r="C11" s="773" t="s">
        <v>24</v>
      </c>
      <c r="D11" s="1540"/>
      <c r="E11" s="1265"/>
      <c r="F11" s="1540"/>
      <c r="G11" s="1544" t="s">
        <v>25</v>
      </c>
      <c r="H11" s="1546"/>
      <c r="J11" s="1525"/>
    </row>
    <row r="12" spans="2:47" x14ac:dyDescent="0.2">
      <c r="B12" s="776">
        <f t="shared" ref="B12:B54" si="0">B11+1</f>
        <v>2</v>
      </c>
      <c r="C12" s="777" t="s">
        <v>35</v>
      </c>
      <c r="D12" s="1529"/>
      <c r="E12" s="188"/>
      <c r="F12" s="1529"/>
      <c r="G12" s="188" t="s">
        <v>198</v>
      </c>
      <c r="H12" s="1515">
        <f>'[1]Intézm kötelező-nem kötelező'!D19+'[1]Intézm kötelező-nem kötelező'!E19</f>
        <v>213972</v>
      </c>
      <c r="I12" s="778">
        <f>'Intézmények kötelező-önként vál'!D20+'Intézmények kötelező-önként vál'!E20</f>
        <v>199827</v>
      </c>
      <c r="J12" s="1463">
        <f>I12/H12</f>
        <v>0.93389321967360217</v>
      </c>
    </row>
    <row r="13" spans="2:47" x14ac:dyDescent="0.2">
      <c r="B13" s="776">
        <f t="shared" si="0"/>
        <v>3</v>
      </c>
      <c r="C13" s="777" t="s">
        <v>36</v>
      </c>
      <c r="D13" s="1529">
        <v>0</v>
      </c>
      <c r="E13" s="188"/>
      <c r="F13" s="1537"/>
      <c r="G13" s="1545" t="s">
        <v>199</v>
      </c>
      <c r="H13" s="1515">
        <f>'[1]Intézm kötelező-nem kötelező'!F19+'[1]Intézm kötelező-nem kötelező'!G19</f>
        <v>32908</v>
      </c>
      <c r="I13" s="778">
        <f>'Intézmények kötelező-önként vál'!F20+'Intézmények kötelező-önként vál'!G20</f>
        <v>30764</v>
      </c>
      <c r="J13" s="1463">
        <f t="shared" ref="J13:J54" si="1">I13/H13</f>
        <v>0.93484866901665253</v>
      </c>
    </row>
    <row r="14" spans="2:47" x14ac:dyDescent="0.2">
      <c r="B14" s="776">
        <f t="shared" si="0"/>
        <v>4</v>
      </c>
      <c r="C14" s="777" t="s">
        <v>2961</v>
      </c>
      <c r="D14" s="1529">
        <f>'[1]Intézm kötelező-nem kötelező'!AA19+'[1]Intézm kötelező-nem kötelező'!AB19</f>
        <v>8954</v>
      </c>
      <c r="E14" s="188">
        <f>'Intézmények kötelező-önként vál'!AB20+'Intézmények kötelező-önként vál'!AA20</f>
        <v>8579</v>
      </c>
      <c r="F14" s="1537">
        <f t="shared" ref="F14:F54" si="2">E14/D14</f>
        <v>0.9581192763010945</v>
      </c>
      <c r="G14" s="188" t="s">
        <v>200</v>
      </c>
      <c r="H14" s="1515">
        <f>'[1]Intézm kötelező-nem kötelező'!H19+'[1]Intézm kötelező-nem kötelező'!I19</f>
        <v>89304</v>
      </c>
      <c r="I14" s="778">
        <f>'Intézmények kötelező-önként vál'!H20+'Intézmények kötelező-önként vál'!I20</f>
        <v>63488</v>
      </c>
      <c r="J14" s="1463">
        <f t="shared" si="1"/>
        <v>0.71092000358326612</v>
      </c>
    </row>
    <row r="15" spans="2:47" x14ac:dyDescent="0.2">
      <c r="B15" s="776">
        <f t="shared" si="0"/>
        <v>5</v>
      </c>
      <c r="C15" s="841"/>
      <c r="D15" s="1529"/>
      <c r="E15" s="188"/>
      <c r="F15" s="1537"/>
      <c r="G15" s="188"/>
      <c r="H15" s="1515"/>
      <c r="J15" s="1463"/>
    </row>
    <row r="16" spans="2:47" x14ac:dyDescent="0.2">
      <c r="B16" s="776">
        <f t="shared" si="0"/>
        <v>6</v>
      </c>
      <c r="C16" s="777" t="s">
        <v>37</v>
      </c>
      <c r="D16" s="1529">
        <f>'[1]Intézm kötelező-nem kötelező'!AG19+'[1]Intézm kötelező-nem kötelező'!AH19</f>
        <v>0</v>
      </c>
      <c r="E16" s="188"/>
      <c r="F16" s="1537"/>
      <c r="G16" s="188" t="s">
        <v>28</v>
      </c>
      <c r="H16" s="1515"/>
      <c r="J16" s="1463"/>
    </row>
    <row r="17" spans="2:10" x14ac:dyDescent="0.2">
      <c r="B17" s="776">
        <f t="shared" si="0"/>
        <v>7</v>
      </c>
      <c r="C17" s="777"/>
      <c r="D17" s="1529"/>
      <c r="E17" s="188"/>
      <c r="F17" s="1537"/>
      <c r="G17" s="188" t="s">
        <v>30</v>
      </c>
      <c r="H17" s="1515">
        <f>H18+H19+H20</f>
        <v>38</v>
      </c>
      <c r="I17" s="778">
        <f>'Intézmények kötelező-önként vál'!J20+'Intézmények kötelező-önként vál'!K20+'Intézmények kötelező-önként vál'!L20+'Intézmények kötelező-önként vál'!M20</f>
        <v>37</v>
      </c>
      <c r="J17" s="1463"/>
    </row>
    <row r="18" spans="2:10" x14ac:dyDescent="0.2">
      <c r="B18" s="776">
        <f t="shared" si="0"/>
        <v>8</v>
      </c>
      <c r="C18" s="777" t="s">
        <v>38</v>
      </c>
      <c r="D18" s="1529">
        <v>0</v>
      </c>
      <c r="E18" s="188"/>
      <c r="F18" s="1537"/>
      <c r="G18" s="188" t="s">
        <v>2962</v>
      </c>
      <c r="H18" s="1517">
        <f>'[1]Intézm kötelező-nem kötelező'!J19+'[1]Intézm kötelező-nem kötelező'!K19</f>
        <v>38</v>
      </c>
      <c r="I18" s="778">
        <f>'Intézmények kötelező-önként vál'!J20+'Intézmények kötelező-önként vál'!K20</f>
        <v>37</v>
      </c>
      <c r="J18" s="1463">
        <f t="shared" si="1"/>
        <v>0.97368421052631582</v>
      </c>
    </row>
    <row r="19" spans="2:10" x14ac:dyDescent="0.2">
      <c r="B19" s="776">
        <f t="shared" si="0"/>
        <v>9</v>
      </c>
      <c r="C19" s="783" t="s">
        <v>39</v>
      </c>
      <c r="D19" s="1515"/>
      <c r="E19" s="826"/>
      <c r="F19" s="1537"/>
      <c r="G19" s="188" t="s">
        <v>421</v>
      </c>
      <c r="H19" s="1517">
        <f>'[1]Intézm kötelező-nem kötelező'!L19+'[1]Intézm kötelező-nem kötelező'!M19</f>
        <v>0</v>
      </c>
      <c r="I19" s="778">
        <f>'Intézmények kötelező-önként vál'!L20+'Intézmények kötelező-önként vál'!M20</f>
        <v>0</v>
      </c>
      <c r="J19" s="1463"/>
    </row>
    <row r="20" spans="2:10" x14ac:dyDescent="0.2">
      <c r="B20" s="776">
        <f t="shared" si="0"/>
        <v>10</v>
      </c>
      <c r="C20" s="777" t="s">
        <v>177</v>
      </c>
      <c r="D20" s="1515">
        <f>'[1]Intézm kötelező-nem kötelező'!AC19+'[1]Intézm kötelező-nem kötelező'!AD19</f>
        <v>465</v>
      </c>
      <c r="E20" s="826">
        <f>'Intézmények kötelező-önként vál'!AD20+'Intézmények kötelező-önként vál'!AC20</f>
        <v>702</v>
      </c>
      <c r="F20" s="1537">
        <f t="shared" si="2"/>
        <v>1.5096774193548388</v>
      </c>
      <c r="G20" s="188" t="s">
        <v>205</v>
      </c>
      <c r="H20" s="1517">
        <f>'[1]Intézm kötelező-nem kötelező'!N19+'[1]Intézm kötelező-nem kötelező'!O19</f>
        <v>0</v>
      </c>
      <c r="I20" s="778">
        <f>'Intézmények kötelező-önként vál'!N20+'Intézmények kötelező-önként vál'!O20</f>
        <v>0</v>
      </c>
      <c r="J20" s="1463"/>
    </row>
    <row r="21" spans="2:10" x14ac:dyDescent="0.2">
      <c r="B21" s="776">
        <f t="shared" si="0"/>
        <v>11</v>
      </c>
      <c r="D21" s="1515"/>
      <c r="E21" s="826"/>
      <c r="F21" s="1537"/>
      <c r="G21" s="188" t="s">
        <v>414</v>
      </c>
      <c r="H21" s="1517"/>
      <c r="J21" s="1463"/>
    </row>
    <row r="22" spans="2:10" s="789" customFormat="1" x14ac:dyDescent="0.2">
      <c r="B22" s="776">
        <f t="shared" si="0"/>
        <v>12</v>
      </c>
      <c r="C22" s="760" t="s">
        <v>41</v>
      </c>
      <c r="D22" s="1515">
        <f>'[1]Intézm kötelező-nem kötelező'!AI19+'[1]Intézm kötelező-nem kötelező'!AJ19</f>
        <v>0</v>
      </c>
      <c r="E22" s="826">
        <f>'Intézmények kötelező-önként vál'!AI20+'Intézmények kötelező-önként vál'!AJ20</f>
        <v>24</v>
      </c>
      <c r="F22" s="1537"/>
      <c r="G22" s="188" t="s">
        <v>415</v>
      </c>
      <c r="H22" s="1517"/>
      <c r="J22" s="1463"/>
    </row>
    <row r="23" spans="2:10" s="789" customFormat="1" x14ac:dyDescent="0.2">
      <c r="B23" s="776">
        <f t="shared" si="0"/>
        <v>13</v>
      </c>
      <c r="C23" s="760" t="s">
        <v>42</v>
      </c>
      <c r="D23" s="1515"/>
      <c r="E23" s="826"/>
      <c r="F23" s="1537"/>
      <c r="G23" s="778"/>
      <c r="H23" s="1517"/>
      <c r="J23" s="1463"/>
    </row>
    <row r="24" spans="2:10" x14ac:dyDescent="0.2">
      <c r="B24" s="776">
        <f t="shared" si="0"/>
        <v>14</v>
      </c>
      <c r="C24" s="777" t="s">
        <v>43</v>
      </c>
      <c r="D24" s="1541"/>
      <c r="E24" s="830"/>
      <c r="F24" s="1537"/>
      <c r="G24" s="797" t="s">
        <v>65</v>
      </c>
      <c r="H24" s="1519">
        <f>SUM(H12:H22)-H17</f>
        <v>336222</v>
      </c>
      <c r="I24" s="1519">
        <f>SUM(I12:I22)-I17</f>
        <v>294116</v>
      </c>
      <c r="J24" s="1463">
        <f t="shared" si="1"/>
        <v>0.87476726686534489</v>
      </c>
    </row>
    <row r="25" spans="2:10" x14ac:dyDescent="0.2">
      <c r="B25" s="776">
        <f t="shared" si="0"/>
        <v>15</v>
      </c>
      <c r="C25" s="777" t="s">
        <v>44</v>
      </c>
      <c r="D25" s="1515"/>
      <c r="E25" s="826">
        <v>24</v>
      </c>
      <c r="F25" s="1537"/>
      <c r="G25" s="778"/>
      <c r="H25" s="1517"/>
      <c r="J25" s="1463"/>
    </row>
    <row r="26" spans="2:10" x14ac:dyDescent="0.2">
      <c r="B26" s="776">
        <f t="shared" si="0"/>
        <v>16</v>
      </c>
      <c r="C26" s="777" t="s">
        <v>45</v>
      </c>
      <c r="D26" s="1531"/>
      <c r="E26" s="336"/>
      <c r="F26" s="1537"/>
      <c r="G26" s="336" t="s">
        <v>34</v>
      </c>
      <c r="H26" s="1517"/>
      <c r="J26" s="1463"/>
    </row>
    <row r="27" spans="2:10" x14ac:dyDescent="0.2">
      <c r="B27" s="776">
        <f t="shared" si="0"/>
        <v>17</v>
      </c>
      <c r="C27" s="777" t="s">
        <v>46</v>
      </c>
      <c r="D27" s="1529"/>
      <c r="E27" s="188"/>
      <c r="F27" s="1537"/>
      <c r="G27" s="188" t="s">
        <v>209</v>
      </c>
      <c r="H27" s="1517">
        <f>'[1]felhalm. kiad.  '!G94</f>
        <v>3200</v>
      </c>
      <c r="I27" s="778">
        <f>'felhalm. kiad.  '!H93</f>
        <v>232</v>
      </c>
      <c r="J27" s="1463">
        <f t="shared" si="1"/>
        <v>7.2499999999999995E-2</v>
      </c>
    </row>
    <row r="28" spans="2:10" x14ac:dyDescent="0.2">
      <c r="B28" s="776">
        <f t="shared" si="0"/>
        <v>18</v>
      </c>
      <c r="C28" s="777"/>
      <c r="D28" s="1529"/>
      <c r="E28" s="188"/>
      <c r="F28" s="1537"/>
      <c r="G28" s="188" t="s">
        <v>31</v>
      </c>
      <c r="H28" s="1517"/>
      <c r="J28" s="1463"/>
    </row>
    <row r="29" spans="2:10" x14ac:dyDescent="0.2">
      <c r="B29" s="776">
        <f t="shared" si="0"/>
        <v>19</v>
      </c>
      <c r="C29" s="760" t="s">
        <v>49</v>
      </c>
      <c r="D29" s="1529">
        <f>'[1]Intézm kötelező-nem kötelező'!AE19+'[1]Intézm kötelező-nem kötelező'!AF19</f>
        <v>0</v>
      </c>
      <c r="E29" s="188"/>
      <c r="F29" s="1537"/>
      <c r="G29" s="188" t="s">
        <v>32</v>
      </c>
      <c r="H29" s="1517"/>
      <c r="J29" s="1463"/>
    </row>
    <row r="30" spans="2:10" s="789" customFormat="1" x14ac:dyDescent="0.2">
      <c r="B30" s="776">
        <f t="shared" si="0"/>
        <v>20</v>
      </c>
      <c r="C30" s="760" t="s">
        <v>47</v>
      </c>
      <c r="D30" s="1529">
        <f>'[1]Intézm kötelező-nem kötelező'!AG19+'[1]Intézm kötelező-nem kötelező'!AH19</f>
        <v>0</v>
      </c>
      <c r="E30" s="188"/>
      <c r="F30" s="1537"/>
      <c r="G30" s="188" t="s">
        <v>423</v>
      </c>
      <c r="H30" s="1517">
        <f>'[1]Intézm kötelező-nem kötelező'!R19+'[1]Intézm kötelező-nem kötelező'!S19</f>
        <v>0</v>
      </c>
      <c r="J30" s="1463"/>
    </row>
    <row r="31" spans="2:10" x14ac:dyDescent="0.2">
      <c r="B31" s="776">
        <f t="shared" si="0"/>
        <v>21</v>
      </c>
      <c r="D31" s="1529"/>
      <c r="E31" s="188"/>
      <c r="F31" s="1537"/>
      <c r="G31" s="188" t="s">
        <v>420</v>
      </c>
      <c r="H31" s="1517">
        <f>'[1]Intézm kötelező-nem kötelező'!T19+'[1]Intézm kötelező-nem kötelező'!U19</f>
        <v>0</v>
      </c>
      <c r="J31" s="1463"/>
    </row>
    <row r="32" spans="2:10" s="796" customFormat="1" x14ac:dyDescent="0.2">
      <c r="B32" s="776">
        <f t="shared" si="0"/>
        <v>22</v>
      </c>
      <c r="C32" s="793" t="s">
        <v>51</v>
      </c>
      <c r="D32" s="1515">
        <f>D13+D14+D18+D20+D29</f>
        <v>9419</v>
      </c>
      <c r="E32" s="1515">
        <f>E13+E14+E18+E20+E29</f>
        <v>9281</v>
      </c>
      <c r="F32" s="1537">
        <f t="shared" si="2"/>
        <v>0.98534876313833741</v>
      </c>
      <c r="G32" s="188" t="s">
        <v>416</v>
      </c>
      <c r="H32" s="1517"/>
      <c r="J32" s="1463"/>
    </row>
    <row r="33" spans="2:10" x14ac:dyDescent="0.2">
      <c r="B33" s="776">
        <f t="shared" si="0"/>
        <v>23</v>
      </c>
      <c r="C33" s="838" t="s">
        <v>66</v>
      </c>
      <c r="D33" s="1542">
        <f>D16+D22+D30</f>
        <v>0</v>
      </c>
      <c r="E33" s="1542">
        <f>E16+E22+E30</f>
        <v>24</v>
      </c>
      <c r="F33" s="1537"/>
      <c r="G33" s="830" t="s">
        <v>67</v>
      </c>
      <c r="H33" s="1542">
        <f>SUM(H27:H31)</f>
        <v>3200</v>
      </c>
      <c r="I33" s="1542">
        <f>SUM(I27:I31)</f>
        <v>232</v>
      </c>
      <c r="J33" s="1463">
        <f t="shared" si="1"/>
        <v>7.2499999999999995E-2</v>
      </c>
    </row>
    <row r="34" spans="2:10" x14ac:dyDescent="0.2">
      <c r="B34" s="776">
        <f t="shared" si="0"/>
        <v>24</v>
      </c>
      <c r="C34" s="795" t="s">
        <v>50</v>
      </c>
      <c r="D34" s="1521">
        <f>SUM(D32:D33)</f>
        <v>9419</v>
      </c>
      <c r="E34" s="1521">
        <f>SUM(E32:E33)</f>
        <v>9305</v>
      </c>
      <c r="F34" s="1537">
        <f t="shared" si="2"/>
        <v>0.98789680433167004</v>
      </c>
      <c r="G34" s="799" t="s">
        <v>68</v>
      </c>
      <c r="H34" s="1521">
        <f>H24+H33</f>
        <v>339422</v>
      </c>
      <c r="I34" s="1521">
        <f>I24+I33</f>
        <v>294348</v>
      </c>
      <c r="J34" s="1463">
        <f t="shared" si="1"/>
        <v>0.86720365798327748</v>
      </c>
    </row>
    <row r="35" spans="2:10" x14ac:dyDescent="0.2">
      <c r="B35" s="776">
        <f t="shared" si="0"/>
        <v>25</v>
      </c>
      <c r="D35" s="1517"/>
      <c r="E35" s="778"/>
      <c r="F35" s="1537"/>
      <c r="G35" s="778"/>
      <c r="H35" s="1517"/>
      <c r="J35" s="1463"/>
    </row>
    <row r="36" spans="2:10" x14ac:dyDescent="0.2">
      <c r="B36" s="776">
        <f t="shared" si="0"/>
        <v>26</v>
      </c>
      <c r="D36" s="1517"/>
      <c r="E36" s="778"/>
      <c r="F36" s="1537"/>
      <c r="G36" s="797"/>
      <c r="H36" s="1519"/>
      <c r="J36" s="1463"/>
    </row>
    <row r="37" spans="2:10" s="796" customFormat="1" x14ac:dyDescent="0.2">
      <c r="B37" s="776">
        <f t="shared" si="0"/>
        <v>27</v>
      </c>
      <c r="C37" s="760"/>
      <c r="D37" s="1517"/>
      <c r="E37" s="778"/>
      <c r="F37" s="1537"/>
      <c r="G37" s="778"/>
      <c r="H37" s="1517"/>
      <c r="J37" s="1463"/>
    </row>
    <row r="38" spans="2:10" s="796" customFormat="1" x14ac:dyDescent="0.2">
      <c r="B38" s="776">
        <f t="shared" si="0"/>
        <v>28</v>
      </c>
      <c r="C38" s="803" t="s">
        <v>52</v>
      </c>
      <c r="D38" s="1531"/>
      <c r="E38" s="336"/>
      <c r="F38" s="1537"/>
      <c r="G38" s="336" t="s">
        <v>33</v>
      </c>
      <c r="H38" s="1521"/>
      <c r="J38" s="1463"/>
    </row>
    <row r="39" spans="2:10" s="796" customFormat="1" x14ac:dyDescent="0.2">
      <c r="B39" s="776">
        <f t="shared" si="0"/>
        <v>29</v>
      </c>
      <c r="C39" s="804" t="s">
        <v>641</v>
      </c>
      <c r="D39" s="1531"/>
      <c r="E39" s="336"/>
      <c r="F39" s="1537"/>
      <c r="G39" s="812" t="s">
        <v>4</v>
      </c>
      <c r="H39" s="1461"/>
      <c r="J39" s="1463"/>
    </row>
    <row r="40" spans="2:10" s="796" customFormat="1" x14ac:dyDescent="0.2">
      <c r="B40" s="776">
        <f t="shared" si="0"/>
        <v>30</v>
      </c>
      <c r="C40" s="760" t="s">
        <v>2963</v>
      </c>
      <c r="D40" s="1531"/>
      <c r="E40" s="336"/>
      <c r="F40" s="1537"/>
      <c r="G40" s="322" t="s">
        <v>3</v>
      </c>
      <c r="H40" s="1521"/>
      <c r="J40" s="1463"/>
    </row>
    <row r="41" spans="2:10" x14ac:dyDescent="0.2">
      <c r="B41" s="776">
        <f t="shared" si="0"/>
        <v>31</v>
      </c>
      <c r="C41" s="786" t="s">
        <v>643</v>
      </c>
      <c r="D41" s="1543"/>
      <c r="E41" s="1266"/>
      <c r="F41" s="1537"/>
      <c r="G41" s="188" t="s">
        <v>5</v>
      </c>
      <c r="H41" s="1521"/>
      <c r="J41" s="1463"/>
    </row>
    <row r="42" spans="2:10" x14ac:dyDescent="0.2">
      <c r="B42" s="776">
        <f t="shared" si="0"/>
        <v>32</v>
      </c>
      <c r="C42" s="786" t="s">
        <v>190</v>
      </c>
      <c r="D42" s="1529"/>
      <c r="E42" s="188"/>
      <c r="F42" s="1537"/>
      <c r="G42" s="188" t="s">
        <v>6</v>
      </c>
      <c r="H42" s="1521"/>
      <c r="J42" s="1463"/>
    </row>
    <row r="43" spans="2:10" x14ac:dyDescent="0.2">
      <c r="B43" s="776">
        <f t="shared" si="0"/>
        <v>33</v>
      </c>
      <c r="C43" s="814" t="s">
        <v>191</v>
      </c>
      <c r="D43" s="1529">
        <f>'[1]Intézm kötelező-nem kötelező'!AN17</f>
        <v>6074</v>
      </c>
      <c r="E43" s="188">
        <f>'Intézmények kötelező-önként vál'!AM18+'Intézmények kötelező-önként vál'!AN18</f>
        <v>6074</v>
      </c>
      <c r="F43" s="1537">
        <f t="shared" si="2"/>
        <v>1</v>
      </c>
      <c r="G43" s="188" t="s">
        <v>7</v>
      </c>
      <c r="H43" s="1521"/>
      <c r="J43" s="1463"/>
    </row>
    <row r="44" spans="2:10" x14ac:dyDescent="0.2">
      <c r="B44" s="776">
        <f t="shared" si="0"/>
        <v>34</v>
      </c>
      <c r="C44" s="814" t="s">
        <v>791</v>
      </c>
      <c r="D44" s="1529"/>
      <c r="E44" s="188"/>
      <c r="F44" s="1537"/>
      <c r="G44" s="188"/>
      <c r="H44" s="1521"/>
      <c r="J44" s="1463"/>
    </row>
    <row r="45" spans="2:10" x14ac:dyDescent="0.2">
      <c r="B45" s="776">
        <f t="shared" si="0"/>
        <v>35</v>
      </c>
      <c r="C45" s="786" t="s">
        <v>644</v>
      </c>
      <c r="D45" s="1529"/>
      <c r="E45" s="188"/>
      <c r="F45" s="1537"/>
      <c r="G45" s="188" t="s">
        <v>8</v>
      </c>
      <c r="H45" s="1517"/>
      <c r="J45" s="1463"/>
    </row>
    <row r="46" spans="2:10" x14ac:dyDescent="0.2">
      <c r="B46" s="776">
        <f t="shared" si="0"/>
        <v>36</v>
      </c>
      <c r="C46" s="786" t="s">
        <v>645</v>
      </c>
      <c r="D46" s="1531"/>
      <c r="E46" s="336"/>
      <c r="F46" s="1537"/>
      <c r="G46" s="188" t="s">
        <v>9</v>
      </c>
      <c r="H46" s="1517"/>
      <c r="J46" s="1463"/>
    </row>
    <row r="47" spans="2:10" x14ac:dyDescent="0.2">
      <c r="B47" s="776">
        <f t="shared" si="0"/>
        <v>37</v>
      </c>
      <c r="C47" s="786" t="s">
        <v>194</v>
      </c>
      <c r="D47" s="1529"/>
      <c r="E47" s="188"/>
      <c r="F47" s="1537"/>
      <c r="G47" s="188" t="s">
        <v>10</v>
      </c>
      <c r="H47" s="1517"/>
      <c r="J47" s="1463"/>
    </row>
    <row r="48" spans="2:10" x14ac:dyDescent="0.2">
      <c r="B48" s="776">
        <f t="shared" si="0"/>
        <v>38</v>
      </c>
      <c r="C48" s="814" t="s">
        <v>195</v>
      </c>
      <c r="D48" s="1529">
        <f>H24-(D34+D43)</f>
        <v>320729</v>
      </c>
      <c r="E48" s="188">
        <f>'Intézmények kötelező-önként vál'!AM19+'Intézmények kötelező-önként vál'!AN19-E49</f>
        <v>287803</v>
      </c>
      <c r="F48" s="1537">
        <f t="shared" si="2"/>
        <v>0.89734012203449021</v>
      </c>
      <c r="G48" s="188" t="s">
        <v>11</v>
      </c>
      <c r="H48" s="1517"/>
      <c r="J48" s="1463"/>
    </row>
    <row r="49" spans="2:10" x14ac:dyDescent="0.2">
      <c r="B49" s="776">
        <f t="shared" si="0"/>
        <v>39</v>
      </c>
      <c r="C49" s="814" t="s">
        <v>196</v>
      </c>
      <c r="D49" s="1529">
        <f>H33-D33</f>
        <v>3200</v>
      </c>
      <c r="E49" s="188">
        <f>I27+I28+I29+I30+I31</f>
        <v>232</v>
      </c>
      <c r="F49" s="1537">
        <f t="shared" si="2"/>
        <v>7.2499999999999995E-2</v>
      </c>
      <c r="G49" s="188" t="s">
        <v>12</v>
      </c>
      <c r="H49" s="1517"/>
      <c r="J49" s="1463"/>
    </row>
    <row r="50" spans="2:10" x14ac:dyDescent="0.2">
      <c r="B50" s="776">
        <f t="shared" si="0"/>
        <v>40</v>
      </c>
      <c r="C50" s="786" t="s">
        <v>1</v>
      </c>
      <c r="D50" s="1529"/>
      <c r="E50" s="188"/>
      <c r="F50" s="1537"/>
      <c r="G50" s="188" t="s">
        <v>13</v>
      </c>
      <c r="H50" s="1517"/>
      <c r="J50" s="1463"/>
    </row>
    <row r="51" spans="2:10" x14ac:dyDescent="0.2">
      <c r="B51" s="776">
        <f t="shared" si="0"/>
        <v>41</v>
      </c>
      <c r="C51" s="786"/>
      <c r="D51" s="1529"/>
      <c r="E51" s="188"/>
      <c r="F51" s="1537"/>
      <c r="G51" s="188" t="s">
        <v>14</v>
      </c>
      <c r="H51" s="1517"/>
      <c r="J51" s="1463"/>
    </row>
    <row r="52" spans="2:10" x14ac:dyDescent="0.2">
      <c r="B52" s="776">
        <f t="shared" si="0"/>
        <v>42</v>
      </c>
      <c r="C52" s="786"/>
      <c r="D52" s="1529"/>
      <c r="E52" s="188"/>
      <c r="F52" s="1537"/>
      <c r="G52" s="188" t="s">
        <v>15</v>
      </c>
      <c r="H52" s="1517"/>
      <c r="J52" s="1463"/>
    </row>
    <row r="53" spans="2:10" ht="12" thickBot="1" x14ac:dyDescent="0.25">
      <c r="B53" s="776">
        <f t="shared" si="0"/>
        <v>43</v>
      </c>
      <c r="C53" s="795" t="s">
        <v>424</v>
      </c>
      <c r="D53" s="1531">
        <f>SUM(D39:D51)</f>
        <v>330003</v>
      </c>
      <c r="E53" s="1531">
        <f>SUM(E39:E51)</f>
        <v>294109</v>
      </c>
      <c r="F53" s="1537">
        <f t="shared" si="2"/>
        <v>0.89123129183674088</v>
      </c>
      <c r="G53" s="336" t="s">
        <v>417</v>
      </c>
      <c r="H53" s="1521">
        <f>SUM(H39:H52)</f>
        <v>0</v>
      </c>
      <c r="I53" s="1521">
        <f>SUM(I39:I52)</f>
        <v>0</v>
      </c>
      <c r="J53" s="1463"/>
    </row>
    <row r="54" spans="2:10" ht="12" thickBot="1" x14ac:dyDescent="0.25">
      <c r="B54" s="815">
        <f t="shared" si="0"/>
        <v>44</v>
      </c>
      <c r="C54" s="1273" t="s">
        <v>419</v>
      </c>
      <c r="D54" s="1536">
        <f>D34+D53</f>
        <v>339422</v>
      </c>
      <c r="E54" s="1536">
        <f>E3+E344+E53+E34</f>
        <v>303414</v>
      </c>
      <c r="F54" s="1538">
        <f t="shared" si="2"/>
        <v>0.89391377105785719</v>
      </c>
      <c r="G54" s="1133" t="s">
        <v>418</v>
      </c>
      <c r="H54" s="1536">
        <f>H34+H53</f>
        <v>339422</v>
      </c>
      <c r="I54" s="1536">
        <f>I34+I53</f>
        <v>294348</v>
      </c>
      <c r="J54" s="1539">
        <f t="shared" si="1"/>
        <v>0.86720365798327748</v>
      </c>
    </row>
    <row r="55" spans="2:10" x14ac:dyDescent="0.2">
      <c r="C55" s="795"/>
      <c r="D55" s="819"/>
      <c r="E55" s="819"/>
      <c r="F55" s="819"/>
      <c r="G55" s="819"/>
      <c r="H55" s="819"/>
    </row>
  </sheetData>
  <mergeCells count="14">
    <mergeCell ref="B4:J4"/>
    <mergeCell ref="B1:J1"/>
    <mergeCell ref="I8:I9"/>
    <mergeCell ref="J8:J9"/>
    <mergeCell ref="B7:J7"/>
    <mergeCell ref="B6:J6"/>
    <mergeCell ref="B5:J5"/>
    <mergeCell ref="B8:B10"/>
    <mergeCell ref="C8:C9"/>
    <mergeCell ref="D8:D9"/>
    <mergeCell ref="G8:G9"/>
    <mergeCell ref="H8:H9"/>
    <mergeCell ref="E8:E9"/>
    <mergeCell ref="F8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 tint="-0.249977111117893"/>
    <pageSetUpPr fitToPage="1"/>
  </sheetPr>
  <dimension ref="A1:I55"/>
  <sheetViews>
    <sheetView topLeftCell="A7" zoomScale="120" workbookViewId="0">
      <selection activeCell="J45" sqref="J45"/>
    </sheetView>
  </sheetViews>
  <sheetFormatPr defaultColWidth="9.140625" defaultRowHeight="11.25" x14ac:dyDescent="0.2"/>
  <cols>
    <col min="1" max="1" width="4.85546875" style="760" customWidth="1"/>
    <col min="2" max="2" width="39.85546875" style="760" customWidth="1"/>
    <col min="3" max="5" width="9.7109375" style="763" customWidth="1"/>
    <col min="6" max="6" width="37.5703125" style="763" customWidth="1"/>
    <col min="7" max="7" width="9.7109375" style="778" customWidth="1"/>
    <col min="8" max="8" width="9.7109375" style="760" customWidth="1"/>
    <col min="9" max="9" width="9.7109375" style="761" customWidth="1"/>
    <col min="10" max="16384" width="9.140625" style="761"/>
  </cols>
  <sheetData>
    <row r="1" spans="1:9" ht="12.75" customHeight="1" x14ac:dyDescent="0.2">
      <c r="A1" s="1885" t="s">
        <v>3034</v>
      </c>
      <c r="B1" s="1885"/>
      <c r="C1" s="1885"/>
      <c r="D1" s="1885"/>
      <c r="E1" s="1885"/>
      <c r="F1" s="1885"/>
      <c r="G1" s="1885"/>
      <c r="H1" s="1885"/>
      <c r="I1" s="1885"/>
    </row>
    <row r="2" spans="1:9" x14ac:dyDescent="0.2">
      <c r="G2" s="1267"/>
    </row>
    <row r="3" spans="1:9" x14ac:dyDescent="0.2">
      <c r="G3" s="1267"/>
    </row>
    <row r="4" spans="1:9" s="766" customFormat="1" ht="12.75" customHeight="1" x14ac:dyDescent="0.2">
      <c r="A4" s="1886" t="s">
        <v>74</v>
      </c>
      <c r="B4" s="1886"/>
      <c r="C4" s="1886"/>
      <c r="D4" s="1886"/>
      <c r="E4" s="1886"/>
      <c r="F4" s="1886"/>
      <c r="G4" s="1886"/>
      <c r="H4" s="1886"/>
      <c r="I4" s="1886"/>
    </row>
    <row r="5" spans="1:9" s="766" customFormat="1" ht="12.75" customHeight="1" x14ac:dyDescent="0.2">
      <c r="A5" s="2169" t="s">
        <v>168</v>
      </c>
      <c r="B5" s="2169"/>
      <c r="C5" s="2169"/>
      <c r="D5" s="2169"/>
      <c r="E5" s="2169"/>
      <c r="F5" s="2169"/>
      <c r="G5" s="2169"/>
      <c r="H5" s="2169"/>
      <c r="I5" s="2169"/>
    </row>
    <row r="6" spans="1:9" s="766" customFormat="1" ht="12.75" customHeight="1" x14ac:dyDescent="0.2">
      <c r="A6" s="1886" t="s">
        <v>2960</v>
      </c>
      <c r="B6" s="1886"/>
      <c r="C6" s="1886"/>
      <c r="D6" s="1886"/>
      <c r="E6" s="1886"/>
      <c r="F6" s="1886"/>
      <c r="G6" s="1886"/>
      <c r="H6" s="1886"/>
      <c r="I6" s="1886"/>
    </row>
    <row r="7" spans="1:9" s="766" customFormat="1" ht="12.75" customHeight="1" x14ac:dyDescent="0.2">
      <c r="A7" s="2168" t="s">
        <v>293</v>
      </c>
      <c r="B7" s="2168"/>
      <c r="C7" s="2168"/>
      <c r="D7" s="2168"/>
      <c r="E7" s="2168"/>
      <c r="F7" s="2168"/>
      <c r="G7" s="2168"/>
      <c r="H7" s="2168"/>
      <c r="I7" s="2168"/>
    </row>
    <row r="8" spans="1:9" s="766" customFormat="1" ht="12.75" customHeight="1" x14ac:dyDescent="0.2">
      <c r="A8" s="1889" t="s">
        <v>55</v>
      </c>
      <c r="B8" s="1890" t="s">
        <v>56</v>
      </c>
      <c r="C8" s="1907" t="s">
        <v>57</v>
      </c>
      <c r="D8" s="1884"/>
      <c r="E8" s="1884"/>
      <c r="F8" s="2063" t="s">
        <v>58</v>
      </c>
      <c r="G8" s="1902" t="s">
        <v>59</v>
      </c>
      <c r="H8" s="2173"/>
      <c r="I8" s="2173"/>
    </row>
    <row r="9" spans="1:9" s="766" customFormat="1" ht="12.75" customHeight="1" x14ac:dyDescent="0.2">
      <c r="A9" s="1889"/>
      <c r="B9" s="1890"/>
      <c r="C9" s="1908"/>
      <c r="D9" s="1884"/>
      <c r="E9" s="1884"/>
      <c r="F9" s="2063"/>
      <c r="G9" s="1903"/>
      <c r="H9" s="2173"/>
      <c r="I9" s="2173"/>
    </row>
    <row r="10" spans="1:9" s="1270" customFormat="1" ht="36.6" customHeight="1" x14ac:dyDescent="0.2">
      <c r="A10" s="1889"/>
      <c r="B10" s="1268" t="s">
        <v>60</v>
      </c>
      <c r="C10" s="1669" t="s">
        <v>3059</v>
      </c>
      <c r="D10" s="1669" t="s">
        <v>3055</v>
      </c>
      <c r="E10" s="1669" t="s">
        <v>3056</v>
      </c>
      <c r="F10" s="1269" t="s">
        <v>64</v>
      </c>
      <c r="G10" s="1669" t="s">
        <v>3059</v>
      </c>
      <c r="H10" s="1669" t="s">
        <v>3055</v>
      </c>
      <c r="I10" s="1669" t="s">
        <v>3056</v>
      </c>
    </row>
    <row r="11" spans="1:9" ht="11.45" customHeight="1" x14ac:dyDescent="0.2">
      <c r="A11" s="772">
        <v>1</v>
      </c>
      <c r="B11" s="773" t="s">
        <v>24</v>
      </c>
      <c r="C11" s="1547"/>
      <c r="D11" s="1271"/>
      <c r="E11" s="1547"/>
      <c r="F11" s="1548" t="s">
        <v>25</v>
      </c>
      <c r="G11" s="1546"/>
      <c r="H11" s="761"/>
      <c r="I11" s="1525"/>
    </row>
    <row r="12" spans="1:9" x14ac:dyDescent="0.2">
      <c r="A12" s="776">
        <f t="shared" ref="A12:A54" si="0">A11+1</f>
        <v>2</v>
      </c>
      <c r="B12" s="777" t="s">
        <v>35</v>
      </c>
      <c r="C12" s="1529"/>
      <c r="D12" s="188"/>
      <c r="E12" s="1529"/>
      <c r="F12" s="786" t="s">
        <v>198</v>
      </c>
      <c r="G12" s="1515">
        <f>'[1]Intézm kötelező-nem kötelező'!D37+'[1]Intézm kötelező-nem kötelező'!E37</f>
        <v>223480</v>
      </c>
      <c r="H12" s="778">
        <v>220353</v>
      </c>
      <c r="I12" s="1463">
        <f>H12/G12</f>
        <v>0.98600769643816</v>
      </c>
    </row>
    <row r="13" spans="1:9" x14ac:dyDescent="0.2">
      <c r="A13" s="776">
        <f t="shared" si="0"/>
        <v>3</v>
      </c>
      <c r="B13" s="777" t="s">
        <v>36</v>
      </c>
      <c r="C13" s="1529">
        <v>0</v>
      </c>
      <c r="D13" s="188"/>
      <c r="E13" s="1537"/>
      <c r="F13" s="814" t="s">
        <v>199</v>
      </c>
      <c r="G13" s="1515">
        <f>'[1]Intézm kötelező-nem kötelező'!F37+'[1]Intézm kötelező-nem kötelező'!G37</f>
        <v>31638</v>
      </c>
      <c r="H13" s="778">
        <v>31229</v>
      </c>
      <c r="I13" s="1463">
        <f t="shared" ref="I13:I54" si="1">H13/G13</f>
        <v>0.98707250774385236</v>
      </c>
    </row>
    <row r="14" spans="1:9" x14ac:dyDescent="0.2">
      <c r="A14" s="776">
        <f t="shared" si="0"/>
        <v>4</v>
      </c>
      <c r="B14" s="777" t="s">
        <v>2964</v>
      </c>
      <c r="C14" s="1529">
        <f>'[1]Intézm kötelező-nem kötelező'!AA37+'[1]Intézm kötelező-nem kötelező'!AB37</f>
        <v>1870</v>
      </c>
      <c r="D14" s="188">
        <v>2203</v>
      </c>
      <c r="E14" s="1537">
        <f t="shared" ref="E14:E54" si="2">D14/C14</f>
        <v>1.1780748663101603</v>
      </c>
      <c r="F14" s="786" t="s">
        <v>200</v>
      </c>
      <c r="G14" s="1550">
        <f>'[1]Intézm kötelező-nem kötelező'!H37+'[1]Intézm kötelező-nem kötelező'!I37</f>
        <v>227078</v>
      </c>
      <c r="H14" s="778">
        <v>212502</v>
      </c>
      <c r="I14" s="1463">
        <f t="shared" si="1"/>
        <v>0.93581060252424275</v>
      </c>
    </row>
    <row r="15" spans="1:9" ht="12" customHeight="1" x14ac:dyDescent="0.2">
      <c r="A15" s="776">
        <f t="shared" si="0"/>
        <v>5</v>
      </c>
      <c r="B15" s="841"/>
      <c r="C15" s="1529"/>
      <c r="D15" s="188"/>
      <c r="E15" s="1537"/>
      <c r="F15" s="786"/>
      <c r="G15" s="1534"/>
      <c r="H15" s="761"/>
      <c r="I15" s="1463"/>
    </row>
    <row r="16" spans="1:9" x14ac:dyDescent="0.2">
      <c r="A16" s="776">
        <f t="shared" si="0"/>
        <v>6</v>
      </c>
      <c r="B16" s="777" t="s">
        <v>37</v>
      </c>
      <c r="C16" s="1529">
        <f>'[1]Intézm kötelező-nem kötelező'!AG37+'[1]Intézm kötelező-nem kötelező'!AH37</f>
        <v>0</v>
      </c>
      <c r="D16" s="188"/>
      <c r="E16" s="1537"/>
      <c r="F16" s="786" t="s">
        <v>28</v>
      </c>
      <c r="G16" s="1520"/>
      <c r="H16" s="761"/>
      <c r="I16" s="1463"/>
    </row>
    <row r="17" spans="1:9" x14ac:dyDescent="0.2">
      <c r="A17" s="776">
        <f t="shared" si="0"/>
        <v>7</v>
      </c>
      <c r="B17" s="777"/>
      <c r="C17" s="1529"/>
      <c r="D17" s="188"/>
      <c r="E17" s="1537"/>
      <c r="F17" s="786" t="s">
        <v>30</v>
      </c>
      <c r="G17" s="1520"/>
      <c r="H17" s="761"/>
      <c r="I17" s="1463"/>
    </row>
    <row r="18" spans="1:9" x14ac:dyDescent="0.2">
      <c r="A18" s="776">
        <f t="shared" si="0"/>
        <v>8</v>
      </c>
      <c r="B18" s="777" t="s">
        <v>38</v>
      </c>
      <c r="C18" s="1529">
        <v>0</v>
      </c>
      <c r="D18" s="188"/>
      <c r="E18" s="1537"/>
      <c r="F18" s="786" t="s">
        <v>422</v>
      </c>
      <c r="G18" s="1517">
        <f>'[1]Intézm kötelező-nem kötelező'!J37+'[1]Intézm kötelező-nem kötelező'!K37</f>
        <v>0</v>
      </c>
      <c r="H18" s="761"/>
      <c r="I18" s="1463"/>
    </row>
    <row r="19" spans="1:9" x14ac:dyDescent="0.2">
      <c r="A19" s="776">
        <f t="shared" si="0"/>
        <v>9</v>
      </c>
      <c r="B19" s="783" t="s">
        <v>39</v>
      </c>
      <c r="C19" s="1515"/>
      <c r="D19" s="826"/>
      <c r="E19" s="1537"/>
      <c r="F19" s="786" t="s">
        <v>421</v>
      </c>
      <c r="G19" s="1517">
        <f>'[1]Intézm kötelező-nem kötelező'!L37+'[1]Intézm kötelező-nem kötelező'!M37</f>
        <v>0</v>
      </c>
      <c r="H19" s="761"/>
      <c r="I19" s="1463"/>
    </row>
    <row r="20" spans="1:9" x14ac:dyDescent="0.2">
      <c r="A20" s="776">
        <f t="shared" si="0"/>
        <v>10</v>
      </c>
      <c r="B20" s="777" t="s">
        <v>177</v>
      </c>
      <c r="C20" s="1515">
        <f>'[1]Intézm kötelező-nem kötelező'!AC37+'[1]Intézm kötelező-nem kötelező'!AD37</f>
        <v>132050</v>
      </c>
      <c r="D20" s="826">
        <v>119174</v>
      </c>
      <c r="E20" s="1537">
        <f t="shared" si="2"/>
        <v>0.90249148049981065</v>
      </c>
      <c r="F20" s="786" t="s">
        <v>174</v>
      </c>
      <c r="G20" s="1517">
        <f>'[1]Intézm kötelező-nem kötelező'!N37+'[1]Intézm kötelező-nem kötelező'!O37</f>
        <v>0</v>
      </c>
      <c r="H20" s="761"/>
      <c r="I20" s="1463"/>
    </row>
    <row r="21" spans="1:9" x14ac:dyDescent="0.2">
      <c r="A21" s="776">
        <f t="shared" si="0"/>
        <v>11</v>
      </c>
      <c r="C21" s="1515"/>
      <c r="D21" s="826"/>
      <c r="E21" s="1537"/>
      <c r="F21" s="786" t="s">
        <v>780</v>
      </c>
      <c r="G21" s="1520"/>
      <c r="H21" s="761"/>
      <c r="I21" s="1463"/>
    </row>
    <row r="22" spans="1:9" s="789" customFormat="1" x14ac:dyDescent="0.2">
      <c r="A22" s="776">
        <f t="shared" si="0"/>
        <v>12</v>
      </c>
      <c r="B22" s="760" t="s">
        <v>41</v>
      </c>
      <c r="C22" s="1515">
        <f>'[1]Intézm kötelező-nem kötelező'!AI37+'[1]Intézm kötelező-nem kötelező'!AJ37</f>
        <v>0</v>
      </c>
      <c r="D22" s="826"/>
      <c r="E22" s="1537"/>
      <c r="F22" s="786" t="s">
        <v>781</v>
      </c>
      <c r="G22" s="1520"/>
      <c r="I22" s="1463"/>
    </row>
    <row r="23" spans="1:9" s="789" customFormat="1" x14ac:dyDescent="0.2">
      <c r="A23" s="776">
        <f t="shared" si="0"/>
        <v>13</v>
      </c>
      <c r="B23" s="760" t="s">
        <v>42</v>
      </c>
      <c r="C23" s="1515"/>
      <c r="D23" s="826"/>
      <c r="E23" s="1537"/>
      <c r="F23" s="763"/>
      <c r="G23" s="1520"/>
      <c r="I23" s="1463"/>
    </row>
    <row r="24" spans="1:9" x14ac:dyDescent="0.2">
      <c r="A24" s="776">
        <f t="shared" si="0"/>
        <v>14</v>
      </c>
      <c r="B24" s="777" t="s">
        <v>43</v>
      </c>
      <c r="C24" s="1541"/>
      <c r="D24" s="830"/>
      <c r="E24" s="1537"/>
      <c r="F24" s="839" t="s">
        <v>65</v>
      </c>
      <c r="G24" s="1526">
        <f>SUM(G12:G22)</f>
        <v>482196</v>
      </c>
      <c r="H24" s="1526">
        <f>SUM(H12:H22)</f>
        <v>464084</v>
      </c>
      <c r="I24" s="1463">
        <f t="shared" si="1"/>
        <v>0.96243851048121509</v>
      </c>
    </row>
    <row r="25" spans="1:9" x14ac:dyDescent="0.2">
      <c r="A25" s="776">
        <f t="shared" si="0"/>
        <v>15</v>
      </c>
      <c r="B25" s="777" t="s">
        <v>44</v>
      </c>
      <c r="C25" s="1515"/>
      <c r="D25" s="826"/>
      <c r="E25" s="1537"/>
      <c r="G25" s="1551"/>
      <c r="H25" s="761"/>
      <c r="I25" s="1463"/>
    </row>
    <row r="26" spans="1:9" x14ac:dyDescent="0.2">
      <c r="A26" s="776">
        <f t="shared" si="0"/>
        <v>16</v>
      </c>
      <c r="B26" s="777" t="s">
        <v>45</v>
      </c>
      <c r="C26" s="1531"/>
      <c r="D26" s="336"/>
      <c r="E26" s="1537"/>
      <c r="F26" s="803" t="s">
        <v>34</v>
      </c>
      <c r="G26" s="1551"/>
      <c r="H26" s="761"/>
      <c r="I26" s="1463"/>
    </row>
    <row r="27" spans="1:9" x14ac:dyDescent="0.2">
      <c r="A27" s="776">
        <f t="shared" si="0"/>
        <v>17</v>
      </c>
      <c r="B27" s="777" t="s">
        <v>46</v>
      </c>
      <c r="C27" s="1529"/>
      <c r="D27" s="188"/>
      <c r="E27" s="1537"/>
      <c r="F27" s="786" t="s">
        <v>256</v>
      </c>
      <c r="G27" s="1551">
        <f>'[1]felhalm. kiad.  '!G100</f>
        <v>30181</v>
      </c>
      <c r="H27" s="761">
        <v>30042</v>
      </c>
      <c r="I27" s="1463">
        <f t="shared" si="1"/>
        <v>0.99539445346409994</v>
      </c>
    </row>
    <row r="28" spans="1:9" x14ac:dyDescent="0.2">
      <c r="A28" s="776">
        <f t="shared" si="0"/>
        <v>18</v>
      </c>
      <c r="B28" s="777"/>
      <c r="C28" s="1529"/>
      <c r="D28" s="188"/>
      <c r="E28" s="1537"/>
      <c r="F28" s="786" t="s">
        <v>31</v>
      </c>
      <c r="G28" s="1551">
        <v>0</v>
      </c>
      <c r="H28" s="761"/>
      <c r="I28" s="1463"/>
    </row>
    <row r="29" spans="1:9" x14ac:dyDescent="0.2">
      <c r="A29" s="776">
        <f t="shared" si="0"/>
        <v>19</v>
      </c>
      <c r="B29" s="760" t="s">
        <v>49</v>
      </c>
      <c r="C29" s="1529">
        <f>'[1]Intézm kötelező-nem kötelező'!AE37+'[1]Intézm kötelező-nem kötelező'!AF37</f>
        <v>0</v>
      </c>
      <c r="D29" s="188"/>
      <c r="E29" s="1537"/>
      <c r="F29" s="786" t="s">
        <v>32</v>
      </c>
      <c r="G29" s="1551"/>
      <c r="H29" s="761"/>
      <c r="I29" s="1463"/>
    </row>
    <row r="30" spans="1:9" s="789" customFormat="1" x14ac:dyDescent="0.2">
      <c r="A30" s="776">
        <f t="shared" si="0"/>
        <v>20</v>
      </c>
      <c r="B30" s="760" t="s">
        <v>47</v>
      </c>
      <c r="C30" s="1529">
        <f>'[1]Intézm kötelező-nem kötelező'!AK37+'[1]Intézm kötelező-nem kötelező'!AL37</f>
        <v>0</v>
      </c>
      <c r="D30" s="188"/>
      <c r="E30" s="1537"/>
      <c r="F30" s="786" t="s">
        <v>423</v>
      </c>
      <c r="G30" s="1551">
        <f>'[1]Intézm kötelező-nem kötelező'!R37+'[1]Intézm kötelező-nem kötelező'!S37</f>
        <v>0</v>
      </c>
      <c r="I30" s="1463"/>
    </row>
    <row r="31" spans="1:9" x14ac:dyDescent="0.2">
      <c r="A31" s="776">
        <f t="shared" si="0"/>
        <v>21</v>
      </c>
      <c r="C31" s="1529"/>
      <c r="D31" s="188"/>
      <c r="E31" s="1537"/>
      <c r="F31" s="786" t="s">
        <v>420</v>
      </c>
      <c r="G31" s="1551">
        <f>'[1]Intézm kötelező-nem kötelező'!T37+'[1]Intézm kötelező-nem kötelező'!U37</f>
        <v>0</v>
      </c>
      <c r="H31" s="761"/>
      <c r="I31" s="1463"/>
    </row>
    <row r="32" spans="1:9" s="796" customFormat="1" x14ac:dyDescent="0.2">
      <c r="A32" s="776">
        <f t="shared" si="0"/>
        <v>22</v>
      </c>
      <c r="B32" s="793" t="s">
        <v>51</v>
      </c>
      <c r="C32" s="1515">
        <f>C14+C20</f>
        <v>133920</v>
      </c>
      <c r="D32" s="1515">
        <f>D14+D20</f>
        <v>121377</v>
      </c>
      <c r="E32" s="1537">
        <f t="shared" si="2"/>
        <v>0.90633960573476702</v>
      </c>
      <c r="F32" s="786" t="s">
        <v>416</v>
      </c>
      <c r="G32" s="1551"/>
      <c r="I32" s="1463"/>
    </row>
    <row r="33" spans="1:9" x14ac:dyDescent="0.2">
      <c r="A33" s="776">
        <f t="shared" si="0"/>
        <v>23</v>
      </c>
      <c r="B33" s="838" t="s">
        <v>66</v>
      </c>
      <c r="C33" s="1542">
        <f t="shared" ref="C33:D33" si="3">C16+C23+C24+C25+C26+C27+C30</f>
        <v>0</v>
      </c>
      <c r="D33" s="1542">
        <f t="shared" si="3"/>
        <v>0</v>
      </c>
      <c r="E33" s="1537"/>
      <c r="F33" s="1549" t="s">
        <v>67</v>
      </c>
      <c r="G33" s="1552">
        <f>SUM(G27:G32)</f>
        <v>30181</v>
      </c>
      <c r="H33" s="1552">
        <f>SUM(H27:H32)</f>
        <v>30042</v>
      </c>
      <c r="I33" s="1463">
        <f t="shared" si="1"/>
        <v>0.99539445346409994</v>
      </c>
    </row>
    <row r="34" spans="1:9" x14ac:dyDescent="0.2">
      <c r="A34" s="776">
        <f t="shared" si="0"/>
        <v>24</v>
      </c>
      <c r="B34" s="795" t="s">
        <v>50</v>
      </c>
      <c r="C34" s="1521">
        <f>C32+C33</f>
        <v>133920</v>
      </c>
      <c r="D34" s="1521">
        <f>D32+D33</f>
        <v>121377</v>
      </c>
      <c r="E34" s="1537">
        <f t="shared" si="2"/>
        <v>0.90633960573476702</v>
      </c>
      <c r="F34" s="819" t="s">
        <v>68</v>
      </c>
      <c r="G34" s="1527">
        <f>G24+G33</f>
        <v>512377</v>
      </c>
      <c r="H34" s="1527">
        <f>H24+H33</f>
        <v>494126</v>
      </c>
      <c r="I34" s="1463">
        <f t="shared" si="1"/>
        <v>0.96437974382144398</v>
      </c>
    </row>
    <row r="35" spans="1:9" x14ac:dyDescent="0.2">
      <c r="A35" s="776">
        <f t="shared" si="0"/>
        <v>25</v>
      </c>
      <c r="C35" s="1517"/>
      <c r="D35" s="778"/>
      <c r="E35" s="1537"/>
      <c r="G35" s="1551"/>
      <c r="H35" s="761"/>
      <c r="I35" s="1463"/>
    </row>
    <row r="36" spans="1:9" x14ac:dyDescent="0.2">
      <c r="A36" s="776">
        <f t="shared" si="0"/>
        <v>26</v>
      </c>
      <c r="C36" s="1517"/>
      <c r="D36" s="778"/>
      <c r="E36" s="1537"/>
      <c r="F36" s="839"/>
      <c r="G36" s="1526"/>
      <c r="H36" s="761"/>
      <c r="I36" s="1463"/>
    </row>
    <row r="37" spans="1:9" s="796" customFormat="1" x14ac:dyDescent="0.2">
      <c r="A37" s="776">
        <f t="shared" si="0"/>
        <v>27</v>
      </c>
      <c r="B37" s="760"/>
      <c r="C37" s="1517"/>
      <c r="D37" s="778"/>
      <c r="E37" s="1537"/>
      <c r="F37" s="763"/>
      <c r="G37" s="1520"/>
      <c r="I37" s="1463"/>
    </row>
    <row r="38" spans="1:9" s="796" customFormat="1" x14ac:dyDescent="0.2">
      <c r="A38" s="776">
        <f t="shared" si="0"/>
        <v>28</v>
      </c>
      <c r="B38" s="803" t="s">
        <v>52</v>
      </c>
      <c r="C38" s="1531"/>
      <c r="D38" s="336"/>
      <c r="E38" s="1537"/>
      <c r="F38" s="803" t="s">
        <v>33</v>
      </c>
      <c r="G38" s="1523"/>
      <c r="I38" s="1463"/>
    </row>
    <row r="39" spans="1:9" s="796" customFormat="1" x14ac:dyDescent="0.2">
      <c r="A39" s="776">
        <f t="shared" si="0"/>
        <v>29</v>
      </c>
      <c r="B39" s="804" t="s">
        <v>641</v>
      </c>
      <c r="C39" s="1531"/>
      <c r="D39" s="336"/>
      <c r="E39" s="1537"/>
      <c r="F39" s="804" t="s">
        <v>4</v>
      </c>
      <c r="G39" s="1524"/>
      <c r="I39" s="1463"/>
    </row>
    <row r="40" spans="1:9" s="796" customFormat="1" x14ac:dyDescent="0.2">
      <c r="A40" s="776">
        <f t="shared" si="0"/>
        <v>30</v>
      </c>
      <c r="B40" s="777" t="s">
        <v>792</v>
      </c>
      <c r="C40" s="1531"/>
      <c r="D40" s="336"/>
      <c r="E40" s="1537"/>
      <c r="F40" s="777" t="s">
        <v>3</v>
      </c>
      <c r="G40" s="1523"/>
      <c r="I40" s="1463"/>
    </row>
    <row r="41" spans="1:9" x14ac:dyDescent="0.2">
      <c r="A41" s="776">
        <f t="shared" si="0"/>
        <v>31</v>
      </c>
      <c r="B41" s="786" t="s">
        <v>643</v>
      </c>
      <c r="C41" s="1543"/>
      <c r="D41" s="1266"/>
      <c r="E41" s="1537"/>
      <c r="F41" s="786" t="s">
        <v>5</v>
      </c>
      <c r="G41" s="1523"/>
      <c r="H41" s="761"/>
      <c r="I41" s="1463"/>
    </row>
    <row r="42" spans="1:9" x14ac:dyDescent="0.2">
      <c r="A42" s="776">
        <f t="shared" si="0"/>
        <v>32</v>
      </c>
      <c r="B42" s="786" t="s">
        <v>190</v>
      </c>
      <c r="C42" s="1529"/>
      <c r="D42" s="188"/>
      <c r="E42" s="1537"/>
      <c r="F42" s="786" t="s">
        <v>6</v>
      </c>
      <c r="G42" s="1523"/>
      <c r="H42" s="761"/>
      <c r="I42" s="1463"/>
    </row>
    <row r="43" spans="1:9" x14ac:dyDescent="0.2">
      <c r="A43" s="776">
        <f t="shared" si="0"/>
        <v>33</v>
      </c>
      <c r="B43" s="814" t="s">
        <v>255</v>
      </c>
      <c r="C43" s="1529">
        <f>'[1]Intézm kötelező-nem kötelező'!AN35</f>
        <v>3503</v>
      </c>
      <c r="D43" s="188">
        <v>3503</v>
      </c>
      <c r="E43" s="1537">
        <f t="shared" si="2"/>
        <v>1</v>
      </c>
      <c r="F43" s="786" t="s">
        <v>7</v>
      </c>
      <c r="G43" s="1523"/>
      <c r="H43" s="761"/>
      <c r="I43" s="1463"/>
    </row>
    <row r="44" spans="1:9" x14ac:dyDescent="0.2">
      <c r="A44" s="776">
        <f t="shared" si="0"/>
        <v>34</v>
      </c>
      <c r="B44" s="814" t="s">
        <v>791</v>
      </c>
      <c r="C44" s="1529"/>
      <c r="D44" s="188"/>
      <c r="E44" s="1537"/>
      <c r="F44" s="786"/>
      <c r="G44" s="1523"/>
      <c r="H44" s="761"/>
      <c r="I44" s="1463"/>
    </row>
    <row r="45" spans="1:9" x14ac:dyDescent="0.2">
      <c r="A45" s="776">
        <f t="shared" si="0"/>
        <v>35</v>
      </c>
      <c r="B45" s="786" t="s">
        <v>644</v>
      </c>
      <c r="C45" s="1529"/>
      <c r="D45" s="188"/>
      <c r="E45" s="1537"/>
      <c r="F45" s="786" t="s">
        <v>8</v>
      </c>
      <c r="G45" s="1520"/>
      <c r="H45" s="761"/>
      <c r="I45" s="1463"/>
    </row>
    <row r="46" spans="1:9" x14ac:dyDescent="0.2">
      <c r="A46" s="776">
        <f t="shared" si="0"/>
        <v>36</v>
      </c>
      <c r="B46" s="786" t="s">
        <v>645</v>
      </c>
      <c r="C46" s="1531"/>
      <c r="D46" s="336"/>
      <c r="E46" s="1537"/>
      <c r="F46" s="786" t="s">
        <v>9</v>
      </c>
      <c r="G46" s="1520"/>
      <c r="H46" s="761"/>
      <c r="I46" s="1463"/>
    </row>
    <row r="47" spans="1:9" x14ac:dyDescent="0.2">
      <c r="A47" s="776">
        <f t="shared" si="0"/>
        <v>37</v>
      </c>
      <c r="B47" s="786" t="s">
        <v>194</v>
      </c>
      <c r="C47" s="1529"/>
      <c r="D47" s="188"/>
      <c r="E47" s="1537"/>
      <c r="F47" s="786" t="s">
        <v>10</v>
      </c>
      <c r="G47" s="1520"/>
      <c r="H47" s="761"/>
      <c r="I47" s="1463"/>
    </row>
    <row r="48" spans="1:9" x14ac:dyDescent="0.2">
      <c r="A48" s="776">
        <f t="shared" si="0"/>
        <v>38</v>
      </c>
      <c r="B48" s="814" t="s">
        <v>195</v>
      </c>
      <c r="C48" s="1529">
        <f>G24-(C32+C43)</f>
        <v>344773</v>
      </c>
      <c r="D48" s="188">
        <v>344646</v>
      </c>
      <c r="E48" s="1537">
        <f t="shared" si="2"/>
        <v>0.9996316416888793</v>
      </c>
      <c r="F48" s="786" t="s">
        <v>11</v>
      </c>
      <c r="G48" s="1520"/>
      <c r="H48" s="761"/>
      <c r="I48" s="1463"/>
    </row>
    <row r="49" spans="1:9" x14ac:dyDescent="0.2">
      <c r="A49" s="776">
        <f t="shared" si="0"/>
        <v>39</v>
      </c>
      <c r="B49" s="814" t="s">
        <v>196</v>
      </c>
      <c r="C49" s="1529">
        <f>G33-C33</f>
        <v>30181</v>
      </c>
      <c r="D49" s="188">
        <v>30042</v>
      </c>
      <c r="E49" s="1537">
        <f t="shared" si="2"/>
        <v>0.99539445346409994</v>
      </c>
      <c r="F49" s="786" t="s">
        <v>12</v>
      </c>
      <c r="G49" s="1520"/>
      <c r="H49" s="761"/>
      <c r="I49" s="1463"/>
    </row>
    <row r="50" spans="1:9" x14ac:dyDescent="0.2">
      <c r="A50" s="776">
        <f t="shared" si="0"/>
        <v>40</v>
      </c>
      <c r="B50" s="786" t="s">
        <v>1</v>
      </c>
      <c r="C50" s="1529"/>
      <c r="D50" s="188"/>
      <c r="E50" s="1537"/>
      <c r="F50" s="786" t="s">
        <v>13</v>
      </c>
      <c r="G50" s="1520"/>
      <c r="H50" s="761"/>
      <c r="I50" s="1463"/>
    </row>
    <row r="51" spans="1:9" x14ac:dyDescent="0.2">
      <c r="A51" s="776">
        <f t="shared" si="0"/>
        <v>41</v>
      </c>
      <c r="B51" s="786"/>
      <c r="C51" s="1529"/>
      <c r="D51" s="188"/>
      <c r="E51" s="1537"/>
      <c r="F51" s="786" t="s">
        <v>14</v>
      </c>
      <c r="G51" s="1520"/>
      <c r="H51" s="761"/>
      <c r="I51" s="1463"/>
    </row>
    <row r="52" spans="1:9" x14ac:dyDescent="0.2">
      <c r="A52" s="776">
        <f t="shared" si="0"/>
        <v>42</v>
      </c>
      <c r="B52" s="786"/>
      <c r="C52" s="1529"/>
      <c r="D52" s="188"/>
      <c r="E52" s="1537"/>
      <c r="F52" s="786" t="s">
        <v>15</v>
      </c>
      <c r="G52" s="1520"/>
      <c r="H52" s="761"/>
      <c r="I52" s="1463"/>
    </row>
    <row r="53" spans="1:9" ht="12" thickBot="1" x14ac:dyDescent="0.25">
      <c r="A53" s="776">
        <f t="shared" si="0"/>
        <v>43</v>
      </c>
      <c r="B53" s="795" t="s">
        <v>424</v>
      </c>
      <c r="C53" s="1531">
        <f>'[1]Intézm kötelező-nem kötelező'!AM36+'[1]Intézm kötelező-nem kötelező'!AN36</f>
        <v>374954</v>
      </c>
      <c r="D53" s="1531">
        <f>SUM(D39:D50)</f>
        <v>378191</v>
      </c>
      <c r="E53" s="1537">
        <f t="shared" si="2"/>
        <v>1.0086330589885693</v>
      </c>
      <c r="F53" s="803" t="s">
        <v>417</v>
      </c>
      <c r="G53" s="1527">
        <f>SUM(G39:G52)</f>
        <v>0</v>
      </c>
      <c r="H53" s="1527">
        <f>SUM(H39:H52)</f>
        <v>0</v>
      </c>
      <c r="I53" s="1463"/>
    </row>
    <row r="54" spans="1:9" ht="12" thickBot="1" x14ac:dyDescent="0.25">
      <c r="A54" s="815">
        <f t="shared" si="0"/>
        <v>44</v>
      </c>
      <c r="B54" s="1273" t="s">
        <v>419</v>
      </c>
      <c r="C54" s="1536">
        <f>C34+C43+C44+C45+C46+C48+C49</f>
        <v>512377</v>
      </c>
      <c r="D54" s="1536">
        <f>D34+D43+D44+D45+D46+D48+D49</f>
        <v>499568</v>
      </c>
      <c r="E54" s="1538">
        <f t="shared" si="2"/>
        <v>0.97500082946736488</v>
      </c>
      <c r="F54" s="818" t="s">
        <v>418</v>
      </c>
      <c r="G54" s="1536">
        <f>G34+G53</f>
        <v>512377</v>
      </c>
      <c r="H54" s="1536">
        <f>H34+H53</f>
        <v>494126</v>
      </c>
      <c r="I54" s="1539">
        <f t="shared" si="1"/>
        <v>0.96437974382144398</v>
      </c>
    </row>
    <row r="55" spans="1:9" x14ac:dyDescent="0.2">
      <c r="B55" s="795"/>
      <c r="C55" s="819"/>
      <c r="D55" s="819"/>
      <c r="E55" s="819"/>
      <c r="F55" s="819"/>
      <c r="G55" s="799"/>
    </row>
  </sheetData>
  <sheetProtection selectLockedCells="1" selectUnlockedCells="1"/>
  <mergeCells count="14">
    <mergeCell ref="A4:I4"/>
    <mergeCell ref="A1:I1"/>
    <mergeCell ref="H8:H9"/>
    <mergeCell ref="I8:I9"/>
    <mergeCell ref="A7:I7"/>
    <mergeCell ref="A6:I6"/>
    <mergeCell ref="A5:I5"/>
    <mergeCell ref="C8:C9"/>
    <mergeCell ref="F8:F9"/>
    <mergeCell ref="G8:G9"/>
    <mergeCell ref="A8:A10"/>
    <mergeCell ref="B8:B9"/>
    <mergeCell ref="D8:D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  <pageSetUpPr fitToPage="1"/>
  </sheetPr>
  <dimension ref="A1:W47"/>
  <sheetViews>
    <sheetView topLeftCell="A16" zoomScale="120" workbookViewId="0">
      <selection activeCell="H18" sqref="H18"/>
    </sheetView>
  </sheetViews>
  <sheetFormatPr defaultColWidth="9.140625" defaultRowHeight="11.25" x14ac:dyDescent="0.2"/>
  <cols>
    <col min="1" max="1" width="4.85546875" style="760" customWidth="1"/>
    <col min="2" max="2" width="43.5703125" style="760" customWidth="1"/>
    <col min="3" max="5" width="11.28515625" style="763" customWidth="1"/>
    <col min="6" max="6" width="37.7109375" style="763" bestFit="1" customWidth="1"/>
    <col min="7" max="7" width="14.5703125" style="763" customWidth="1"/>
    <col min="8" max="23" width="9.140625" style="760"/>
    <col min="24" max="16384" width="9.140625" style="761"/>
  </cols>
  <sheetData>
    <row r="1" spans="1:23" ht="12.75" customHeight="1" x14ac:dyDescent="0.2">
      <c r="A1" s="1885" t="s">
        <v>3020</v>
      </c>
      <c r="B1" s="1885"/>
      <c r="C1" s="1885"/>
      <c r="D1" s="1885"/>
      <c r="E1" s="1885"/>
      <c r="F1" s="1885"/>
      <c r="G1" s="1885"/>
      <c r="H1" s="1885"/>
      <c r="I1" s="1885"/>
    </row>
    <row r="2" spans="1:23" x14ac:dyDescent="0.2">
      <c r="G2" s="764"/>
    </row>
    <row r="3" spans="1:23" s="766" customFormat="1" ht="12.75" customHeight="1" x14ac:dyDescent="0.2">
      <c r="A3" s="1886" t="s">
        <v>53</v>
      </c>
      <c r="B3" s="1886"/>
      <c r="C3" s="1886"/>
      <c r="D3" s="1886"/>
      <c r="E3" s="1886"/>
      <c r="F3" s="1886"/>
      <c r="G3" s="1886"/>
      <c r="H3" s="1886"/>
      <c r="I3" s="1886"/>
      <c r="J3" s="765"/>
      <c r="K3" s="765"/>
      <c r="L3" s="765"/>
      <c r="M3" s="765"/>
      <c r="N3" s="765"/>
      <c r="O3" s="765"/>
      <c r="P3" s="765"/>
      <c r="Q3" s="765"/>
      <c r="R3" s="765"/>
      <c r="S3" s="765"/>
      <c r="T3" s="765"/>
      <c r="U3" s="765"/>
      <c r="V3" s="765"/>
      <c r="W3" s="765"/>
    </row>
    <row r="4" spans="1:23" s="766" customFormat="1" ht="12.75" customHeight="1" x14ac:dyDescent="0.2">
      <c r="A4" s="1886" t="s">
        <v>2750</v>
      </c>
      <c r="B4" s="1886"/>
      <c r="C4" s="1886"/>
      <c r="D4" s="1886"/>
      <c r="E4" s="1886"/>
      <c r="F4" s="1886"/>
      <c r="G4" s="1886"/>
      <c r="H4" s="1886"/>
      <c r="I4" s="1886"/>
      <c r="J4" s="765"/>
      <c r="K4" s="765"/>
      <c r="L4" s="765"/>
      <c r="M4" s="765"/>
      <c r="N4" s="765"/>
      <c r="O4" s="765"/>
      <c r="P4" s="765"/>
      <c r="Q4" s="765"/>
      <c r="R4" s="765"/>
      <c r="S4" s="765"/>
      <c r="T4" s="765"/>
      <c r="U4" s="765"/>
      <c r="V4" s="765"/>
      <c r="W4" s="765"/>
    </row>
    <row r="5" spans="1:23" s="766" customFormat="1" x14ac:dyDescent="0.2">
      <c r="A5" s="1898" t="s">
        <v>293</v>
      </c>
      <c r="B5" s="1898"/>
      <c r="C5" s="1898"/>
      <c r="D5" s="1898"/>
      <c r="E5" s="1898"/>
      <c r="F5" s="1898"/>
      <c r="G5" s="1898"/>
      <c r="H5" s="1898"/>
      <c r="I5" s="1898"/>
      <c r="J5" s="765"/>
      <c r="K5" s="765"/>
      <c r="L5" s="765"/>
      <c r="M5" s="765"/>
      <c r="N5" s="765"/>
      <c r="O5" s="765"/>
      <c r="P5" s="765"/>
      <c r="Q5" s="765"/>
      <c r="R5" s="765"/>
      <c r="S5" s="765"/>
      <c r="T5" s="765"/>
      <c r="U5" s="765"/>
      <c r="V5" s="765"/>
      <c r="W5" s="765"/>
    </row>
    <row r="6" spans="1:23" s="766" customFormat="1" ht="11.25" customHeight="1" x14ac:dyDescent="0.2">
      <c r="A6" s="1904" t="s">
        <v>55</v>
      </c>
      <c r="B6" s="1905" t="s">
        <v>56</v>
      </c>
      <c r="C6" s="1899" t="s">
        <v>57</v>
      </c>
      <c r="D6" s="1906" t="s">
        <v>58</v>
      </c>
      <c r="E6" s="1906" t="s">
        <v>59</v>
      </c>
      <c r="F6" s="1901" t="s">
        <v>446</v>
      </c>
      <c r="G6" s="1902" t="s">
        <v>447</v>
      </c>
      <c r="H6" s="1884" t="s">
        <v>448</v>
      </c>
      <c r="I6" s="1884" t="s">
        <v>557</v>
      </c>
      <c r="J6" s="765"/>
      <c r="K6" s="765"/>
      <c r="L6" s="765"/>
      <c r="M6" s="765"/>
      <c r="N6" s="765"/>
      <c r="O6" s="765"/>
      <c r="P6" s="765"/>
      <c r="Q6" s="765"/>
    </row>
    <row r="7" spans="1:23" s="766" customFormat="1" x14ac:dyDescent="0.2">
      <c r="A7" s="1904"/>
      <c r="B7" s="1905"/>
      <c r="C7" s="1900"/>
      <c r="D7" s="1906"/>
      <c r="E7" s="1906"/>
      <c r="F7" s="1901"/>
      <c r="G7" s="1903"/>
      <c r="H7" s="1884"/>
      <c r="I7" s="1884"/>
      <c r="J7" s="765"/>
      <c r="K7" s="765"/>
      <c r="L7" s="765"/>
      <c r="M7" s="765"/>
      <c r="N7" s="765"/>
      <c r="O7" s="765"/>
      <c r="P7" s="765"/>
      <c r="Q7" s="765"/>
    </row>
    <row r="8" spans="1:23" s="771" customFormat="1" ht="39" x14ac:dyDescent="0.2">
      <c r="A8" s="1904"/>
      <c r="B8" s="822" t="s">
        <v>60</v>
      </c>
      <c r="C8" s="1310" t="s">
        <v>3059</v>
      </c>
      <c r="D8" s="1310" t="s">
        <v>3055</v>
      </c>
      <c r="E8" s="1310" t="s">
        <v>3056</v>
      </c>
      <c r="F8" s="823" t="s">
        <v>64</v>
      </c>
      <c r="G8" s="1310" t="s">
        <v>3059</v>
      </c>
      <c r="H8" s="1310" t="s">
        <v>3055</v>
      </c>
      <c r="I8" s="1310" t="s">
        <v>3056</v>
      </c>
      <c r="J8" s="770"/>
      <c r="K8" s="770"/>
      <c r="L8" s="770"/>
      <c r="M8" s="770"/>
      <c r="N8" s="770"/>
      <c r="O8" s="770"/>
      <c r="P8" s="770"/>
      <c r="Q8" s="770"/>
    </row>
    <row r="9" spans="1:23" x14ac:dyDescent="0.2">
      <c r="A9" s="824">
        <v>1</v>
      </c>
      <c r="B9" s="825" t="s">
        <v>24</v>
      </c>
      <c r="C9" s="1540"/>
      <c r="D9" s="799"/>
      <c r="E9" s="1540"/>
      <c r="F9" s="1544" t="s">
        <v>25</v>
      </c>
      <c r="G9" s="1546"/>
      <c r="I9" s="1568"/>
      <c r="R9" s="761"/>
      <c r="S9" s="761"/>
      <c r="T9" s="761"/>
      <c r="U9" s="761"/>
      <c r="V9" s="761"/>
      <c r="W9" s="761"/>
    </row>
    <row r="10" spans="1:23" x14ac:dyDescent="0.2">
      <c r="A10" s="673">
        <f>A9+1</f>
        <v>2</v>
      </c>
      <c r="B10" s="322" t="s">
        <v>35</v>
      </c>
      <c r="C10" s="1529"/>
      <c r="D10" s="188"/>
      <c r="E10" s="1529"/>
      <c r="F10" s="188" t="s">
        <v>26</v>
      </c>
      <c r="G10" s="1529">
        <f>[1]Össz.önkor.mérleg.!E10</f>
        <v>897947</v>
      </c>
      <c r="H10" s="763">
        <f>'pü.mérleg Önkorm.'!H10+'pü mérleg Hivatal'!I12+'püm. GAMESZ. '!H12+püm.Brunszvik!H12+'püm Festetics'!H12+'püm-TASZII.'!H12</f>
        <v>851311</v>
      </c>
      <c r="I10" s="1570">
        <f>H10/G10</f>
        <v>0.94806374986496977</v>
      </c>
      <c r="R10" s="761"/>
      <c r="S10" s="761"/>
      <c r="T10" s="761"/>
      <c r="U10" s="761"/>
      <c r="V10" s="761"/>
      <c r="W10" s="761"/>
    </row>
    <row r="11" spans="1:23" x14ac:dyDescent="0.2">
      <c r="A11" s="673">
        <f t="shared" ref="A11:A46" si="0">A10+1</f>
        <v>3</v>
      </c>
      <c r="B11" s="322" t="s">
        <v>36</v>
      </c>
      <c r="C11" s="1529">
        <f>[1]Össz.önkor.mérleg.!C11</f>
        <v>670710</v>
      </c>
      <c r="D11" s="188">
        <f>'pü.mérleg Önkorm.'!D11</f>
        <v>670710</v>
      </c>
      <c r="E11" s="1537">
        <f>D11/C11</f>
        <v>1</v>
      </c>
      <c r="F11" s="188" t="s">
        <v>27</v>
      </c>
      <c r="G11" s="1529">
        <f>[1]Össz.önkor.mérleg.!E11</f>
        <v>135110</v>
      </c>
      <c r="H11" s="763">
        <f>'pü.mérleg Önkorm.'!H11+'pü mérleg Hivatal'!I13+'püm. GAMESZ. '!H13+püm.Brunszvik!H13+'püm Festetics'!H13+'püm-TASZII.'!H13</f>
        <v>121309</v>
      </c>
      <c r="I11" s="1570">
        <f t="shared" ref="I11:I46" si="1">H11/G11</f>
        <v>0.89785360076974319</v>
      </c>
      <c r="R11" s="761"/>
      <c r="S11" s="761"/>
      <c r="T11" s="761"/>
      <c r="U11" s="761"/>
      <c r="V11" s="761"/>
      <c r="W11" s="761"/>
    </row>
    <row r="12" spans="1:23" x14ac:dyDescent="0.2">
      <c r="A12" s="673">
        <f t="shared" si="0"/>
        <v>4</v>
      </c>
      <c r="B12" s="322" t="s">
        <v>782</v>
      </c>
      <c r="C12" s="1529">
        <f>[1]Össz.önkor.mérleg.!C12</f>
        <v>0</v>
      </c>
      <c r="D12" s="188">
        <f>'pü.mérleg Önkorm.'!D12</f>
        <v>0</v>
      </c>
      <c r="E12" s="1537"/>
      <c r="F12" s="188" t="s">
        <v>29</v>
      </c>
      <c r="G12" s="1529">
        <f>[1]Össz.önkor.mérleg.!E12</f>
        <v>1515304</v>
      </c>
      <c r="H12" s="763">
        <f>'pü.mérleg Önkorm.'!H12+'pü mérleg Hivatal'!I14+'püm. GAMESZ. '!H14+püm.Brunszvik!H14+'püm Festetics'!H14+'püm-TASZII.'!H14</f>
        <v>1124847</v>
      </c>
      <c r="I12" s="1570">
        <f t="shared" si="1"/>
        <v>0.74232431248119191</v>
      </c>
      <c r="R12" s="761"/>
      <c r="S12" s="761"/>
      <c r="T12" s="761"/>
      <c r="U12" s="761"/>
      <c r="V12" s="761"/>
      <c r="W12" s="761"/>
    </row>
    <row r="13" spans="1:23" x14ac:dyDescent="0.2">
      <c r="A13" s="673">
        <f t="shared" si="0"/>
        <v>5</v>
      </c>
      <c r="B13" s="322" t="s">
        <v>2751</v>
      </c>
      <c r="C13" s="1529">
        <f>[1]Össz.önkor.mérleg.!C13</f>
        <v>74896</v>
      </c>
      <c r="D13" s="188">
        <f>'pü.mérleg Önkorm.'!D13+'pü mérleg Hivatal'!E14+'püm. GAMESZ. '!D14+püm.Brunszvik!D14+'püm Festetics'!D14+'püm-TASZII.'!D14</f>
        <v>67502</v>
      </c>
      <c r="E13" s="1537">
        <f t="shared" ref="E13:E46" si="2">D13/C13</f>
        <v>0.90127643665883361</v>
      </c>
      <c r="F13" s="188"/>
      <c r="G13" s="1515"/>
      <c r="I13" s="1570"/>
      <c r="R13" s="761"/>
      <c r="S13" s="761"/>
      <c r="T13" s="761"/>
      <c r="U13" s="761"/>
      <c r="V13" s="761"/>
      <c r="W13" s="761"/>
    </row>
    <row r="14" spans="1:23" x14ac:dyDescent="0.2">
      <c r="A14" s="673">
        <f t="shared" si="0"/>
        <v>6</v>
      </c>
      <c r="B14" s="322" t="s">
        <v>38</v>
      </c>
      <c r="C14" s="1529">
        <f>[1]Össz.önkor.mérleg.!C17</f>
        <v>1015566</v>
      </c>
      <c r="D14" s="188">
        <f>'pü.mérleg Önkorm.'!D17</f>
        <v>1154863</v>
      </c>
      <c r="E14" s="1537">
        <f t="shared" si="2"/>
        <v>1.1371619372842336</v>
      </c>
      <c r="F14" s="188" t="s">
        <v>28</v>
      </c>
      <c r="G14" s="1529">
        <f>[1]Össz.önkor.mérleg.!E14</f>
        <v>16309</v>
      </c>
      <c r="H14" s="763">
        <f>'pü.mérleg Önkorm.'!H14</f>
        <v>5428</v>
      </c>
      <c r="I14" s="1570">
        <f t="shared" si="1"/>
        <v>0.33282236801765896</v>
      </c>
      <c r="R14" s="761"/>
      <c r="S14" s="761"/>
      <c r="T14" s="761"/>
      <c r="U14" s="761"/>
      <c r="V14" s="761"/>
      <c r="W14" s="761"/>
    </row>
    <row r="15" spans="1:23" x14ac:dyDescent="0.2">
      <c r="A15" s="673">
        <f t="shared" si="0"/>
        <v>7</v>
      </c>
      <c r="B15" s="322"/>
      <c r="C15" s="1529"/>
      <c r="D15" s="188"/>
      <c r="E15" s="1537"/>
      <c r="F15" s="188" t="s">
        <v>30</v>
      </c>
      <c r="G15" s="1515"/>
      <c r="I15" s="1570"/>
      <c r="R15" s="761"/>
      <c r="S15" s="761"/>
      <c r="T15" s="761"/>
      <c r="U15" s="761"/>
      <c r="V15" s="761"/>
      <c r="W15" s="761"/>
    </row>
    <row r="16" spans="1:23" x14ac:dyDescent="0.2">
      <c r="A16" s="673">
        <f t="shared" si="0"/>
        <v>8</v>
      </c>
      <c r="B16" s="322" t="s">
        <v>40</v>
      </c>
      <c r="C16" s="1515">
        <f>[1]Össz.önkor.mérleg.!C20</f>
        <v>476464</v>
      </c>
      <c r="D16" s="826">
        <f>'pü.mérleg Önkorm.'!D20+'pü mérleg Hivatal'!E20+'püm. GAMESZ. '!D20+püm.Brunszvik!D20+'püm Festetics'!D20+'püm-TASZII.'!D20</f>
        <v>487515</v>
      </c>
      <c r="E16" s="1537">
        <f t="shared" si="2"/>
        <v>1.0231937774942073</v>
      </c>
      <c r="F16" s="188" t="s">
        <v>422</v>
      </c>
      <c r="G16" s="1529">
        <f>[1]Össz.önkor.mérleg.!E17</f>
        <v>52404</v>
      </c>
      <c r="H16" s="763">
        <f>'pü.mérleg Önkorm.'!H17+'pü mérleg Hivatal'!I18+'püm-TASZII.'!H18</f>
        <v>49558</v>
      </c>
      <c r="I16" s="1570">
        <f t="shared" si="1"/>
        <v>0.945691168613083</v>
      </c>
      <c r="R16" s="761"/>
      <c r="S16" s="761"/>
      <c r="T16" s="761"/>
      <c r="U16" s="761"/>
      <c r="V16" s="761"/>
      <c r="W16" s="761"/>
    </row>
    <row r="17" spans="1:23" x14ac:dyDescent="0.2">
      <c r="A17" s="673">
        <f t="shared" si="0"/>
        <v>9</v>
      </c>
      <c r="B17" s="827" t="s">
        <v>39</v>
      </c>
      <c r="C17" s="1515"/>
      <c r="D17" s="826"/>
      <c r="E17" s="1537"/>
      <c r="F17" s="188" t="s">
        <v>421</v>
      </c>
      <c r="G17" s="1529">
        <f>[1]Össz.önkor.mérleg.!E18</f>
        <v>131534</v>
      </c>
      <c r="H17" s="763">
        <f>'pü.mérleg Önkorm.'!H18+'püm-TASZII.'!H19</f>
        <v>128542</v>
      </c>
      <c r="I17" s="1570">
        <f t="shared" si="1"/>
        <v>0.97725302963492333</v>
      </c>
      <c r="R17" s="761"/>
      <c r="S17" s="761"/>
      <c r="T17" s="761"/>
      <c r="U17" s="761"/>
      <c r="V17" s="761"/>
      <c r="W17" s="761"/>
    </row>
    <row r="18" spans="1:23" x14ac:dyDescent="0.2">
      <c r="A18" s="673">
        <f t="shared" si="0"/>
        <v>10</v>
      </c>
      <c r="B18" s="827"/>
      <c r="C18" s="1515"/>
      <c r="D18" s="826"/>
      <c r="E18" s="1537"/>
      <c r="F18" s="188" t="s">
        <v>174</v>
      </c>
      <c r="G18" s="1529">
        <f>[1]Össz.önkor.mérleg.!E19</f>
        <v>117247</v>
      </c>
      <c r="H18" s="763">
        <f>'pü.mérleg Önkorm.'!H19</f>
        <v>117247</v>
      </c>
      <c r="I18" s="1570">
        <f t="shared" si="1"/>
        <v>1</v>
      </c>
      <c r="R18" s="761"/>
      <c r="S18" s="761"/>
      <c r="T18" s="761"/>
      <c r="U18" s="761"/>
      <c r="V18" s="761"/>
      <c r="W18" s="761"/>
    </row>
    <row r="19" spans="1:23" x14ac:dyDescent="0.2">
      <c r="A19" s="673">
        <f t="shared" si="0"/>
        <v>11</v>
      </c>
      <c r="B19" s="322" t="s">
        <v>863</v>
      </c>
      <c r="C19" s="1529">
        <f>[1]Össz.önkor.mérleg.!C29</f>
        <v>23932</v>
      </c>
      <c r="D19" s="188">
        <f>'pü.mérleg Önkorm.'!D29+'püm Festetics'!D29</f>
        <v>24175</v>
      </c>
      <c r="E19" s="1537">
        <f t="shared" si="2"/>
        <v>1.0101537690122013</v>
      </c>
      <c r="F19" s="188" t="s">
        <v>414</v>
      </c>
      <c r="G19" s="1529">
        <f>[1]Össz.önkor.mérleg.!E20</f>
        <v>16278</v>
      </c>
      <c r="H19" s="763"/>
      <c r="I19" s="1570">
        <f t="shared" si="1"/>
        <v>0</v>
      </c>
      <c r="R19" s="761"/>
      <c r="S19" s="761"/>
      <c r="T19" s="761"/>
      <c r="U19" s="761"/>
      <c r="V19" s="761"/>
      <c r="W19" s="761"/>
    </row>
    <row r="20" spans="1:23" x14ac:dyDescent="0.2">
      <c r="A20" s="673">
        <f t="shared" si="0"/>
        <v>12</v>
      </c>
      <c r="B20" s="761"/>
      <c r="C20" s="1515"/>
      <c r="D20" s="826"/>
      <c r="E20" s="1537"/>
      <c r="F20" s="188" t="s">
        <v>415</v>
      </c>
      <c r="G20" s="1529">
        <f>[1]Össz.önkor.mérleg.!E21</f>
        <v>20455</v>
      </c>
      <c r="H20" s="763"/>
      <c r="I20" s="1570">
        <f t="shared" si="1"/>
        <v>0</v>
      </c>
      <c r="R20" s="761"/>
      <c r="S20" s="761"/>
      <c r="T20" s="761"/>
      <c r="U20" s="761"/>
      <c r="V20" s="761"/>
      <c r="W20" s="761"/>
    </row>
    <row r="21" spans="1:23" x14ac:dyDescent="0.2">
      <c r="A21" s="673">
        <f t="shared" si="0"/>
        <v>13</v>
      </c>
      <c r="B21" s="761"/>
      <c r="C21" s="1515"/>
      <c r="D21" s="826"/>
      <c r="E21" s="1537"/>
      <c r="F21" s="188" t="s">
        <v>2969</v>
      </c>
      <c r="G21" s="1529">
        <f>[1]Össz.önkor.mérleg.!E22</f>
        <v>5000</v>
      </c>
      <c r="H21" s="763">
        <f>'pü.mérleg Önkorm.'!H22</f>
        <v>5000</v>
      </c>
      <c r="I21" s="1570">
        <f t="shared" si="1"/>
        <v>1</v>
      </c>
      <c r="R21" s="761"/>
      <c r="S21" s="761"/>
      <c r="T21" s="761"/>
      <c r="U21" s="761"/>
      <c r="V21" s="761"/>
      <c r="W21" s="761"/>
    </row>
    <row r="22" spans="1:23" s="789" customFormat="1" x14ac:dyDescent="0.2">
      <c r="A22" s="673">
        <f t="shared" si="0"/>
        <v>14</v>
      </c>
      <c r="B22" s="828" t="s">
        <v>51</v>
      </c>
      <c r="C22" s="1555">
        <f>SUM(C11:C20)</f>
        <v>2261568</v>
      </c>
      <c r="D22" s="829">
        <f>SUM(D11:D20)</f>
        <v>2404765</v>
      </c>
      <c r="E22" s="1537">
        <f t="shared" si="2"/>
        <v>1.0633175743554915</v>
      </c>
      <c r="F22" s="797" t="s">
        <v>65</v>
      </c>
      <c r="G22" s="1519">
        <f>SUM(G10:G21)</f>
        <v>2907588</v>
      </c>
      <c r="H22" s="797">
        <f>SUM(H10:H21)</f>
        <v>2403242</v>
      </c>
      <c r="I22" s="1570">
        <f t="shared" si="1"/>
        <v>0.82654144947633568</v>
      </c>
      <c r="J22" s="788"/>
      <c r="K22" s="788"/>
      <c r="L22" s="788"/>
      <c r="M22" s="788"/>
      <c r="N22" s="788"/>
      <c r="O22" s="788"/>
      <c r="P22" s="788"/>
      <c r="Q22" s="788"/>
    </row>
    <row r="23" spans="1:23" s="789" customFormat="1" x14ac:dyDescent="0.2">
      <c r="A23" s="673">
        <f t="shared" si="0"/>
        <v>15</v>
      </c>
      <c r="B23" s="761"/>
      <c r="C23" s="1515"/>
      <c r="D23" s="826"/>
      <c r="E23" s="1537"/>
      <c r="F23" s="778"/>
      <c r="G23" s="1517"/>
      <c r="H23" s="788"/>
      <c r="I23" s="1570"/>
      <c r="J23" s="788"/>
      <c r="K23" s="788"/>
      <c r="L23" s="788"/>
      <c r="M23" s="788"/>
      <c r="N23" s="788"/>
      <c r="O23" s="788"/>
      <c r="P23" s="788"/>
      <c r="Q23" s="788"/>
    </row>
    <row r="24" spans="1:23" x14ac:dyDescent="0.2">
      <c r="A24" s="673">
        <f t="shared" si="0"/>
        <v>16</v>
      </c>
      <c r="B24" s="796" t="s">
        <v>50</v>
      </c>
      <c r="C24" s="1541">
        <f>SUM(C22:C23)</f>
        <v>2261568</v>
      </c>
      <c r="D24" s="830">
        <f>SUM(D22:D23)</f>
        <v>2404765</v>
      </c>
      <c r="E24" s="1537">
        <f t="shared" si="2"/>
        <v>1.0633175743554915</v>
      </c>
      <c r="F24" s="799" t="s">
        <v>68</v>
      </c>
      <c r="G24" s="1521">
        <f>SUM(G22:G23)</f>
        <v>2907588</v>
      </c>
      <c r="H24" s="799">
        <f>SUM(H22:H23)</f>
        <v>2403242</v>
      </c>
      <c r="I24" s="1570">
        <f t="shared" si="1"/>
        <v>0.82654144947633568</v>
      </c>
      <c r="R24" s="761"/>
      <c r="S24" s="761"/>
      <c r="T24" s="761"/>
      <c r="U24" s="761"/>
      <c r="V24" s="761"/>
      <c r="W24" s="761"/>
    </row>
    <row r="25" spans="1:23" ht="12" thickBot="1" x14ac:dyDescent="0.25">
      <c r="A25" s="753">
        <f t="shared" si="0"/>
        <v>17</v>
      </c>
      <c r="B25" s="831"/>
      <c r="C25" s="1576"/>
      <c r="D25" s="832"/>
      <c r="E25" s="1537"/>
      <c r="F25" s="778"/>
      <c r="G25" s="1517"/>
      <c r="I25" s="1570"/>
      <c r="R25" s="761"/>
      <c r="S25" s="761"/>
      <c r="T25" s="761"/>
      <c r="U25" s="761"/>
      <c r="V25" s="761"/>
      <c r="W25" s="761"/>
    </row>
    <row r="26" spans="1:23" ht="12" thickBot="1" x14ac:dyDescent="0.25">
      <c r="A26" s="835">
        <f t="shared" si="0"/>
        <v>18</v>
      </c>
      <c r="B26" s="920" t="s">
        <v>593</v>
      </c>
      <c r="C26" s="1578">
        <f>C24-G24</f>
        <v>-646020</v>
      </c>
      <c r="D26" s="1579">
        <f>D24-H24</f>
        <v>1523</v>
      </c>
      <c r="E26" s="1580">
        <f t="shared" si="2"/>
        <v>-2.3575121513265845E-3</v>
      </c>
      <c r="F26" s="336"/>
      <c r="G26" s="1517"/>
      <c r="I26" s="1570"/>
      <c r="R26" s="761"/>
      <c r="S26" s="761"/>
      <c r="T26" s="761"/>
      <c r="U26" s="761"/>
      <c r="V26" s="761"/>
      <c r="W26" s="761"/>
    </row>
    <row r="27" spans="1:23" x14ac:dyDescent="0.2">
      <c r="A27" s="753">
        <f t="shared" si="0"/>
        <v>19</v>
      </c>
      <c r="B27" s="833" t="s">
        <v>2752</v>
      </c>
      <c r="C27" s="1531">
        <v>0</v>
      </c>
      <c r="D27" s="336"/>
      <c r="E27" s="1537"/>
      <c r="F27" s="188"/>
      <c r="G27" s="1517"/>
      <c r="I27" s="1570"/>
      <c r="R27" s="761"/>
      <c r="S27" s="761"/>
      <c r="T27" s="761"/>
      <c r="U27" s="761"/>
      <c r="V27" s="761"/>
      <c r="W27" s="761"/>
    </row>
    <row r="28" spans="1:23" x14ac:dyDescent="0.2">
      <c r="A28" s="753">
        <f t="shared" si="0"/>
        <v>20</v>
      </c>
      <c r="B28" s="336" t="s">
        <v>52</v>
      </c>
      <c r="C28" s="1531"/>
      <c r="D28" s="336"/>
      <c r="E28" s="1537"/>
      <c r="F28" s="336" t="s">
        <v>33</v>
      </c>
      <c r="G28" s="1517"/>
      <c r="I28" s="1570"/>
      <c r="R28" s="761"/>
      <c r="S28" s="761"/>
      <c r="T28" s="761"/>
      <c r="U28" s="761"/>
      <c r="V28" s="761"/>
      <c r="W28" s="761"/>
    </row>
    <row r="29" spans="1:23" s="789" customFormat="1" x14ac:dyDescent="0.2">
      <c r="A29" s="753">
        <f t="shared" si="0"/>
        <v>21</v>
      </c>
      <c r="B29" s="812" t="s">
        <v>641</v>
      </c>
      <c r="C29" s="1531"/>
      <c r="D29" s="336"/>
      <c r="E29" s="1537"/>
      <c r="F29" s="812" t="s">
        <v>4</v>
      </c>
      <c r="G29" s="1517"/>
      <c r="H29" s="788"/>
      <c r="I29" s="1570"/>
      <c r="J29" s="788"/>
      <c r="K29" s="788"/>
      <c r="L29" s="788"/>
      <c r="M29" s="788"/>
      <c r="N29" s="788"/>
      <c r="O29" s="788"/>
      <c r="P29" s="788"/>
      <c r="Q29" s="788"/>
    </row>
    <row r="30" spans="1:23" x14ac:dyDescent="0.2">
      <c r="A30" s="753">
        <f t="shared" si="0"/>
        <v>22</v>
      </c>
      <c r="B30" s="834" t="s">
        <v>2754</v>
      </c>
      <c r="C30" s="1529">
        <f>[1]Össz.önkor.mérleg.!C41</f>
        <v>0</v>
      </c>
      <c r="D30" s="188"/>
      <c r="E30" s="1537"/>
      <c r="F30" s="1577" t="s">
        <v>3</v>
      </c>
      <c r="G30" s="1517">
        <f>[1]Össz.önkor.mérleg.!E41</f>
        <v>157440</v>
      </c>
      <c r="H30" s="763">
        <f>'pü.mérleg Önkorm.'!H41</f>
        <v>149724</v>
      </c>
      <c r="I30" s="1570">
        <f t="shared" si="1"/>
        <v>0.95099085365853664</v>
      </c>
      <c r="R30" s="761"/>
      <c r="S30" s="761"/>
      <c r="T30" s="761"/>
      <c r="U30" s="761"/>
      <c r="V30" s="761"/>
      <c r="W30" s="761"/>
    </row>
    <row r="31" spans="1:23" x14ac:dyDescent="0.2">
      <c r="A31" s="753">
        <f t="shared" si="0"/>
        <v>23</v>
      </c>
      <c r="B31" s="761" t="s">
        <v>812</v>
      </c>
      <c r="C31" s="1529">
        <f>-'[1]felhalm. mérleg'!C33</f>
        <v>0</v>
      </c>
      <c r="D31" s="188"/>
      <c r="E31" s="1537"/>
      <c r="F31" s="761"/>
      <c r="G31" s="1517"/>
      <c r="I31" s="1570"/>
      <c r="R31" s="761"/>
      <c r="S31" s="761"/>
      <c r="T31" s="761"/>
      <c r="U31" s="761"/>
      <c r="V31" s="761"/>
      <c r="W31" s="761"/>
    </row>
    <row r="32" spans="1:23" s="796" customFormat="1" x14ac:dyDescent="0.2">
      <c r="A32" s="753">
        <f t="shared" si="0"/>
        <v>24</v>
      </c>
      <c r="B32" s="188" t="s">
        <v>600</v>
      </c>
      <c r="C32" s="1533">
        <v>0</v>
      </c>
      <c r="D32" s="812"/>
      <c r="E32" s="1537"/>
      <c r="F32" s="188" t="s">
        <v>5</v>
      </c>
      <c r="G32" s="1517"/>
      <c r="H32" s="795"/>
      <c r="I32" s="1570"/>
      <c r="J32" s="795"/>
      <c r="K32" s="795"/>
      <c r="L32" s="795"/>
      <c r="M32" s="795"/>
      <c r="N32" s="795"/>
      <c r="O32" s="795"/>
      <c r="P32" s="795"/>
      <c r="Q32" s="795"/>
    </row>
    <row r="33" spans="1:23" x14ac:dyDescent="0.2">
      <c r="A33" s="753">
        <f t="shared" si="0"/>
        <v>25</v>
      </c>
      <c r="B33" s="188" t="s">
        <v>642</v>
      </c>
      <c r="C33" s="1529"/>
      <c r="D33" s="188"/>
      <c r="E33" s="1537"/>
      <c r="F33" s="188" t="s">
        <v>6</v>
      </c>
      <c r="G33" s="1542"/>
      <c r="I33" s="1570"/>
      <c r="R33" s="761"/>
      <c r="S33" s="761"/>
      <c r="T33" s="761"/>
      <c r="U33" s="761"/>
      <c r="V33" s="761"/>
      <c r="W33" s="761"/>
    </row>
    <row r="34" spans="1:23" x14ac:dyDescent="0.2">
      <c r="A34" s="753">
        <f t="shared" si="0"/>
        <v>26</v>
      </c>
      <c r="B34" s="188" t="s">
        <v>602</v>
      </c>
      <c r="C34" s="1529">
        <f>[1]Össz.önkor.mérleg.!C44-'[1]felhalm. mérleg'!C36</f>
        <v>690995</v>
      </c>
      <c r="D34" s="188">
        <f>'pü.mérleg Önkorm.'!D44+'pü mérleg Hivatal'!E43+'püm. GAMESZ. '!D43+püm.Brunszvik!D43+'püm Festetics'!D43+'püm-TASZII.'!D43</f>
        <v>690995</v>
      </c>
      <c r="E34" s="1537">
        <f t="shared" si="2"/>
        <v>1</v>
      </c>
      <c r="F34" s="188" t="s">
        <v>7</v>
      </c>
      <c r="G34" s="1521"/>
      <c r="I34" s="1570"/>
      <c r="R34" s="761"/>
      <c r="S34" s="761"/>
      <c r="T34" s="761"/>
      <c r="U34" s="761"/>
      <c r="V34" s="761"/>
      <c r="W34" s="761"/>
    </row>
    <row r="35" spans="1:23" x14ac:dyDescent="0.2">
      <c r="A35" s="753">
        <f t="shared" si="0"/>
        <v>27</v>
      </c>
      <c r="B35" s="188" t="s">
        <v>2753</v>
      </c>
      <c r="C35" s="1529">
        <f>'[1]pü.mérleg Önkorm.'!C45-'[1]felhalm. mérleg'!C37</f>
        <v>109915</v>
      </c>
      <c r="D35" s="188">
        <v>109915</v>
      </c>
      <c r="E35" s="1537">
        <f t="shared" si="2"/>
        <v>1</v>
      </c>
      <c r="F35" s="188"/>
      <c r="G35" s="1521"/>
      <c r="I35" s="1570"/>
      <c r="R35" s="761"/>
      <c r="S35" s="761"/>
      <c r="T35" s="761"/>
      <c r="U35" s="761"/>
      <c r="V35" s="761"/>
      <c r="W35" s="761"/>
    </row>
    <row r="36" spans="1:23" x14ac:dyDescent="0.2">
      <c r="A36" s="753">
        <f t="shared" si="0"/>
        <v>28</v>
      </c>
      <c r="B36" s="188" t="s">
        <v>2496</v>
      </c>
      <c r="C36" s="1529">
        <f>[1]Össz.önkor.mérleg.!C46</f>
        <v>0</v>
      </c>
      <c r="D36" s="188"/>
      <c r="E36" s="1537"/>
      <c r="F36" s="188"/>
      <c r="G36" s="1521"/>
      <c r="I36" s="1570"/>
      <c r="R36" s="761"/>
      <c r="S36" s="761"/>
      <c r="T36" s="761"/>
      <c r="U36" s="761"/>
      <c r="V36" s="761"/>
      <c r="W36" s="761"/>
    </row>
    <row r="37" spans="1:23" x14ac:dyDescent="0.2">
      <c r="A37" s="753">
        <f t="shared" si="0"/>
        <v>29</v>
      </c>
      <c r="B37" s="322" t="s">
        <v>601</v>
      </c>
      <c r="C37" s="1529"/>
      <c r="D37" s="188"/>
      <c r="E37" s="1537"/>
      <c r="F37" s="188" t="s">
        <v>8</v>
      </c>
      <c r="G37" s="1517"/>
      <c r="I37" s="1570"/>
      <c r="R37" s="761"/>
      <c r="S37" s="761"/>
      <c r="T37" s="761"/>
      <c r="U37" s="761"/>
      <c r="V37" s="761"/>
      <c r="W37" s="761"/>
    </row>
    <row r="38" spans="1:23" x14ac:dyDescent="0.2">
      <c r="A38" s="753">
        <f t="shared" si="0"/>
        <v>30</v>
      </c>
      <c r="B38" s="188" t="s">
        <v>644</v>
      </c>
      <c r="C38" s="1529">
        <f>[1]Össz.önkor.mérleg.!C47</f>
        <v>72499</v>
      </c>
      <c r="D38" s="188">
        <f>'pü.mérleg Önkorm.'!D47</f>
        <v>72499</v>
      </c>
      <c r="E38" s="1537">
        <f t="shared" si="2"/>
        <v>1</v>
      </c>
      <c r="F38" s="188" t="s">
        <v>9</v>
      </c>
      <c r="G38" s="1519">
        <f>[1]Össz.önkor.mérleg.!E48</f>
        <v>69949</v>
      </c>
      <c r="H38" s="763">
        <f>'pü.mérleg Önkorm.'!H48</f>
        <v>69948</v>
      </c>
      <c r="I38" s="1570">
        <f t="shared" si="1"/>
        <v>0.99998570386996244</v>
      </c>
      <c r="R38" s="761"/>
      <c r="S38" s="761"/>
      <c r="T38" s="761"/>
      <c r="U38" s="761"/>
      <c r="V38" s="761"/>
      <c r="W38" s="761"/>
    </row>
    <row r="39" spans="1:23" s="796" customFormat="1" x14ac:dyDescent="0.2">
      <c r="A39" s="753">
        <f t="shared" si="0"/>
        <v>31</v>
      </c>
      <c r="B39" s="188" t="s">
        <v>645</v>
      </c>
      <c r="C39" s="1529"/>
      <c r="D39" s="188"/>
      <c r="E39" s="1537"/>
      <c r="F39" s="188" t="s">
        <v>10</v>
      </c>
      <c r="G39" s="1517"/>
      <c r="H39" s="795"/>
      <c r="I39" s="1570"/>
      <c r="J39" s="795"/>
      <c r="K39" s="795"/>
      <c r="L39" s="795"/>
      <c r="M39" s="795"/>
      <c r="N39" s="795"/>
      <c r="O39" s="795"/>
      <c r="P39" s="795"/>
      <c r="Q39" s="795"/>
    </row>
    <row r="40" spans="1:23" s="796" customFormat="1" x14ac:dyDescent="0.2">
      <c r="A40" s="753">
        <f t="shared" si="0"/>
        <v>32</v>
      </c>
      <c r="B40" s="188" t="s">
        <v>646</v>
      </c>
      <c r="C40" s="1529"/>
      <c r="D40" s="188"/>
      <c r="E40" s="1537"/>
      <c r="F40" s="188" t="s">
        <v>11</v>
      </c>
      <c r="G40" s="1521"/>
      <c r="H40" s="795"/>
      <c r="I40" s="1570"/>
      <c r="J40" s="795"/>
      <c r="K40" s="795"/>
      <c r="L40" s="795"/>
      <c r="M40" s="795"/>
      <c r="N40" s="795"/>
      <c r="O40" s="795"/>
      <c r="P40" s="795"/>
      <c r="Q40" s="795"/>
    </row>
    <row r="41" spans="1:23" s="796" customFormat="1" x14ac:dyDescent="0.2">
      <c r="A41" s="753">
        <f t="shared" si="0"/>
        <v>33</v>
      </c>
      <c r="B41" s="188" t="s">
        <v>647</v>
      </c>
      <c r="C41" s="1529"/>
      <c r="D41" s="188"/>
      <c r="E41" s="1537"/>
      <c r="F41" s="188" t="s">
        <v>12</v>
      </c>
      <c r="G41" s="1461"/>
      <c r="H41" s="795"/>
      <c r="I41" s="1570"/>
      <c r="J41" s="795"/>
      <c r="K41" s="795"/>
      <c r="L41" s="795"/>
      <c r="M41" s="795"/>
      <c r="N41" s="795"/>
      <c r="O41" s="795"/>
      <c r="P41" s="795"/>
      <c r="Q41" s="795"/>
    </row>
    <row r="42" spans="1:23" s="796" customFormat="1" x14ac:dyDescent="0.2">
      <c r="A42" s="753">
        <f t="shared" si="0"/>
        <v>34</v>
      </c>
      <c r="B42" s="188" t="s">
        <v>0</v>
      </c>
      <c r="C42" s="1529"/>
      <c r="D42" s="188"/>
      <c r="E42" s="1537"/>
      <c r="F42" s="188" t="s">
        <v>13</v>
      </c>
      <c r="G42" s="1521"/>
      <c r="H42" s="795"/>
      <c r="I42" s="1570"/>
      <c r="J42" s="795"/>
      <c r="K42" s="795"/>
      <c r="L42" s="795"/>
      <c r="M42" s="795"/>
      <c r="N42" s="795"/>
      <c r="O42" s="795"/>
      <c r="P42" s="795"/>
      <c r="Q42" s="795"/>
    </row>
    <row r="43" spans="1:23" x14ac:dyDescent="0.2">
      <c r="A43" s="753">
        <f t="shared" si="0"/>
        <v>35</v>
      </c>
      <c r="B43" s="188" t="s">
        <v>1</v>
      </c>
      <c r="C43" s="1529">
        <f>[1]Össz.önkor.mérleg.!C52</f>
        <v>0</v>
      </c>
      <c r="D43" s="188"/>
      <c r="E43" s="1537"/>
      <c r="F43" s="188" t="s">
        <v>14</v>
      </c>
      <c r="G43" s="1521"/>
      <c r="I43" s="1570"/>
      <c r="R43" s="761"/>
      <c r="S43" s="761"/>
      <c r="T43" s="761"/>
      <c r="U43" s="761"/>
      <c r="V43" s="761"/>
      <c r="W43" s="761"/>
    </row>
    <row r="44" spans="1:23" x14ac:dyDescent="0.2">
      <c r="A44" s="753">
        <f t="shared" si="0"/>
        <v>36</v>
      </c>
      <c r="B44" s="188" t="s">
        <v>2</v>
      </c>
      <c r="C44" s="1529"/>
      <c r="D44" s="188"/>
      <c r="E44" s="1537"/>
      <c r="F44" s="188" t="s">
        <v>15</v>
      </c>
      <c r="G44" s="1521"/>
      <c r="I44" s="1570"/>
      <c r="R44" s="761"/>
      <c r="S44" s="761"/>
      <c r="T44" s="761"/>
      <c r="U44" s="761"/>
      <c r="V44" s="761"/>
      <c r="W44" s="761"/>
    </row>
    <row r="45" spans="1:23" ht="12" thickBot="1" x14ac:dyDescent="0.25">
      <c r="A45" s="753">
        <f t="shared" si="0"/>
        <v>37</v>
      </c>
      <c r="B45" s="796" t="s">
        <v>424</v>
      </c>
      <c r="C45" s="1531">
        <f t="shared" ref="C45:D45" si="3">SUM(C29:C43)</f>
        <v>873409</v>
      </c>
      <c r="D45" s="336">
        <f t="shared" si="3"/>
        <v>873409</v>
      </c>
      <c r="E45" s="1537">
        <f t="shared" si="2"/>
        <v>1</v>
      </c>
      <c r="F45" s="336" t="s">
        <v>417</v>
      </c>
      <c r="G45" s="1521">
        <f>SUM(G29:G44)</f>
        <v>227389</v>
      </c>
      <c r="H45" s="799">
        <f>SUM(H29:H44)</f>
        <v>219672</v>
      </c>
      <c r="I45" s="1570">
        <f t="shared" si="1"/>
        <v>0.96606256239307975</v>
      </c>
      <c r="R45" s="761"/>
      <c r="S45" s="761"/>
      <c r="T45" s="761"/>
      <c r="U45" s="761"/>
      <c r="V45" s="761"/>
      <c r="W45" s="761"/>
    </row>
    <row r="46" spans="1:23" ht="12" thickBot="1" x14ac:dyDescent="0.25">
      <c r="A46" s="835">
        <f t="shared" si="0"/>
        <v>38</v>
      </c>
      <c r="B46" s="1575" t="s">
        <v>419</v>
      </c>
      <c r="C46" s="1536">
        <f t="shared" ref="C46:D46" si="4">C24+C45+C27</f>
        <v>3134977</v>
      </c>
      <c r="D46" s="1565">
        <f t="shared" si="4"/>
        <v>3278174</v>
      </c>
      <c r="E46" s="1538">
        <f t="shared" si="2"/>
        <v>1.0456772091150908</v>
      </c>
      <c r="F46" s="1133" t="s">
        <v>418</v>
      </c>
      <c r="G46" s="1536">
        <f>G24+G45</f>
        <v>3134977</v>
      </c>
      <c r="H46" s="1565">
        <f>H24+H45</f>
        <v>2622914</v>
      </c>
      <c r="I46" s="1571">
        <f t="shared" si="1"/>
        <v>0.83666132159821271</v>
      </c>
      <c r="R46" s="761"/>
      <c r="S46" s="761"/>
      <c r="T46" s="761"/>
      <c r="U46" s="761"/>
      <c r="V46" s="761"/>
      <c r="W46" s="761"/>
    </row>
    <row r="47" spans="1:23" x14ac:dyDescent="0.2">
      <c r="B47" s="795"/>
      <c r="C47" s="819"/>
      <c r="D47" s="819"/>
      <c r="E47" s="819"/>
      <c r="F47" s="819"/>
      <c r="G47" s="819"/>
      <c r="R47" s="761"/>
      <c r="S47" s="761"/>
      <c r="T47" s="761"/>
      <c r="U47" s="761"/>
      <c r="V47" s="761"/>
      <c r="W47" s="761"/>
    </row>
  </sheetData>
  <sheetProtection selectLockedCells="1" selectUnlockedCells="1"/>
  <mergeCells count="13">
    <mergeCell ref="I6:I7"/>
    <mergeCell ref="A1:I1"/>
    <mergeCell ref="A3:I3"/>
    <mergeCell ref="A4:I4"/>
    <mergeCell ref="A5:I5"/>
    <mergeCell ref="C6:C7"/>
    <mergeCell ref="F6:F7"/>
    <mergeCell ref="G6:G7"/>
    <mergeCell ref="A6:A8"/>
    <mergeCell ref="B6:B7"/>
    <mergeCell ref="D6:D7"/>
    <mergeCell ref="E6:E7"/>
    <mergeCell ref="H6:H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6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6" tint="-0.249977111117893"/>
    <pageSetUpPr fitToPage="1"/>
  </sheetPr>
  <dimension ref="A1:I55"/>
  <sheetViews>
    <sheetView topLeftCell="A7" zoomScale="120" workbookViewId="0">
      <selection activeCell="K23" sqref="K23"/>
    </sheetView>
  </sheetViews>
  <sheetFormatPr defaultColWidth="9.140625" defaultRowHeight="11.25" x14ac:dyDescent="0.2"/>
  <cols>
    <col min="1" max="1" width="4.85546875" style="760" customWidth="1"/>
    <col min="2" max="2" width="36.85546875" style="760" customWidth="1"/>
    <col min="3" max="5" width="9.5703125" style="763" customWidth="1"/>
    <col min="6" max="6" width="35.42578125" style="763" customWidth="1"/>
    <col min="7" max="7" width="9.5703125" style="778" customWidth="1"/>
    <col min="8" max="8" width="9.5703125" style="760" customWidth="1"/>
    <col min="9" max="9" width="9.5703125" style="761" customWidth="1"/>
    <col min="10" max="16384" width="9.140625" style="761"/>
  </cols>
  <sheetData>
    <row r="1" spans="1:9" ht="12.75" customHeight="1" x14ac:dyDescent="0.2">
      <c r="A1" s="1885" t="s">
        <v>3035</v>
      </c>
      <c r="B1" s="1885"/>
      <c r="C1" s="1885"/>
      <c r="D1" s="1885"/>
      <c r="E1" s="1885"/>
      <c r="F1" s="1885"/>
      <c r="G1" s="1885"/>
      <c r="H1" s="1885"/>
      <c r="I1" s="1885"/>
    </row>
    <row r="2" spans="1:9" x14ac:dyDescent="0.2">
      <c r="G2" s="1267"/>
    </row>
    <row r="3" spans="1:9" x14ac:dyDescent="0.2">
      <c r="G3" s="1267"/>
    </row>
    <row r="4" spans="1:9" s="766" customFormat="1" ht="12.75" customHeight="1" x14ac:dyDescent="0.2">
      <c r="A4" s="1886" t="s">
        <v>74</v>
      </c>
      <c r="B4" s="1886"/>
      <c r="C4" s="1886"/>
      <c r="D4" s="1886"/>
      <c r="E4" s="1886"/>
      <c r="F4" s="1886"/>
      <c r="G4" s="1886"/>
      <c r="H4" s="1886"/>
      <c r="I4" s="1886"/>
    </row>
    <row r="5" spans="1:9" s="766" customFormat="1" ht="12.75" customHeight="1" x14ac:dyDescent="0.2">
      <c r="A5" s="2169" t="s">
        <v>169</v>
      </c>
      <c r="B5" s="2169"/>
      <c r="C5" s="2169"/>
      <c r="D5" s="2169"/>
      <c r="E5" s="2169"/>
      <c r="F5" s="2169"/>
      <c r="G5" s="2169"/>
      <c r="H5" s="2169"/>
      <c r="I5" s="2169"/>
    </row>
    <row r="6" spans="1:9" s="766" customFormat="1" ht="12.75" customHeight="1" x14ac:dyDescent="0.2">
      <c r="A6" s="1886" t="s">
        <v>2960</v>
      </c>
      <c r="B6" s="1886"/>
      <c r="C6" s="1886"/>
      <c r="D6" s="1886"/>
      <c r="E6" s="1886"/>
      <c r="F6" s="1886"/>
      <c r="G6" s="1886"/>
      <c r="H6" s="1886"/>
      <c r="I6" s="1886"/>
    </row>
    <row r="7" spans="1:9" s="766" customFormat="1" ht="12.75" customHeight="1" x14ac:dyDescent="0.2">
      <c r="A7" s="1888" t="s">
        <v>293</v>
      </c>
      <c r="B7" s="1888"/>
      <c r="C7" s="1888"/>
      <c r="D7" s="1888"/>
      <c r="E7" s="1888"/>
      <c r="F7" s="1888"/>
      <c r="G7" s="1888"/>
      <c r="H7" s="1888"/>
      <c r="I7" s="1888"/>
    </row>
    <row r="8" spans="1:9" s="766" customFormat="1" ht="12.75" customHeight="1" x14ac:dyDescent="0.2">
      <c r="A8" s="1910" t="s">
        <v>55</v>
      </c>
      <c r="B8" s="2174" t="s">
        <v>56</v>
      </c>
      <c r="C8" s="2174" t="s">
        <v>57</v>
      </c>
      <c r="D8" s="2174" t="s">
        <v>58</v>
      </c>
      <c r="E8" s="2174" t="s">
        <v>59</v>
      </c>
      <c r="F8" s="2176" t="s">
        <v>446</v>
      </c>
      <c r="G8" s="2178" t="s">
        <v>447</v>
      </c>
      <c r="H8" s="2167" t="s">
        <v>448</v>
      </c>
      <c r="I8" s="2167" t="s">
        <v>557</v>
      </c>
    </row>
    <row r="9" spans="1:9" s="766" customFormat="1" ht="12.75" customHeight="1" x14ac:dyDescent="0.2">
      <c r="A9" s="1911"/>
      <c r="B9" s="2175"/>
      <c r="C9" s="2175"/>
      <c r="D9" s="2175"/>
      <c r="E9" s="2175"/>
      <c r="F9" s="2177"/>
      <c r="G9" s="2179"/>
      <c r="H9" s="2167"/>
      <c r="I9" s="2167"/>
    </row>
    <row r="10" spans="1:9" s="1270" customFormat="1" ht="36.6" customHeight="1" x14ac:dyDescent="0.2">
      <c r="A10" s="1912"/>
      <c r="B10" s="1268" t="s">
        <v>60</v>
      </c>
      <c r="C10" s="1669" t="s">
        <v>3059</v>
      </c>
      <c r="D10" s="1669" t="s">
        <v>3055</v>
      </c>
      <c r="E10" s="1669" t="s">
        <v>3056</v>
      </c>
      <c r="F10" s="1272" t="s">
        <v>64</v>
      </c>
      <c r="G10" s="1669" t="s">
        <v>3059</v>
      </c>
      <c r="H10" s="1669" t="s">
        <v>3055</v>
      </c>
      <c r="I10" s="1669" t="s">
        <v>3056</v>
      </c>
    </row>
    <row r="11" spans="1:9" ht="11.45" customHeight="1" x14ac:dyDescent="0.2">
      <c r="A11" s="772">
        <v>1</v>
      </c>
      <c r="B11" s="773" t="s">
        <v>24</v>
      </c>
      <c r="C11" s="1540"/>
      <c r="D11" s="1265"/>
      <c r="E11" s="1540"/>
      <c r="F11" s="1544" t="s">
        <v>25</v>
      </c>
      <c r="G11" s="1546"/>
      <c r="H11" s="761"/>
      <c r="I11" s="1525"/>
    </row>
    <row r="12" spans="1:9" x14ac:dyDescent="0.2">
      <c r="A12" s="776">
        <f t="shared" ref="A12:A54" si="0">A11+1</f>
        <v>2</v>
      </c>
      <c r="B12" s="777" t="s">
        <v>35</v>
      </c>
      <c r="C12" s="1529"/>
      <c r="D12" s="188"/>
      <c r="E12" s="1529"/>
      <c r="F12" s="188" t="s">
        <v>198</v>
      </c>
      <c r="G12" s="1515">
        <f>'[1]Intézm kötelező-nem kötelező'!D59+'[1]Intézm kötelező-nem kötelező'!E59</f>
        <v>81882</v>
      </c>
      <c r="H12" s="761">
        <v>81347</v>
      </c>
      <c r="I12" s="1463">
        <f>H12/G12</f>
        <v>0.99346620746928505</v>
      </c>
    </row>
    <row r="13" spans="1:9" x14ac:dyDescent="0.2">
      <c r="A13" s="776">
        <f t="shared" si="0"/>
        <v>3</v>
      </c>
      <c r="B13" s="777" t="s">
        <v>36</v>
      </c>
      <c r="C13" s="1529">
        <v>0</v>
      </c>
      <c r="D13" s="188"/>
      <c r="E13" s="1537"/>
      <c r="F13" s="1545" t="s">
        <v>199</v>
      </c>
      <c r="G13" s="1515">
        <f>'[1]Intézm kötelező-nem kötelező'!F59+'[1]Intézm kötelező-nem kötelező'!G59</f>
        <v>11151</v>
      </c>
      <c r="H13" s="761">
        <v>10736</v>
      </c>
      <c r="I13" s="1463">
        <f t="shared" ref="I13:I54" si="1">H13/G13</f>
        <v>0.96278360685140341</v>
      </c>
    </row>
    <row r="14" spans="1:9" x14ac:dyDescent="0.2">
      <c r="A14" s="776">
        <f t="shared" si="0"/>
        <v>4</v>
      </c>
      <c r="B14" s="777" t="s">
        <v>2961</v>
      </c>
      <c r="C14" s="1529">
        <f>'[1]Intézm kötelező-nem kötelező'!AA59+'[1]Intézm kötelező-nem kötelező'!AB59</f>
        <v>0</v>
      </c>
      <c r="D14" s="188"/>
      <c r="E14" s="1537"/>
      <c r="F14" s="188" t="s">
        <v>200</v>
      </c>
      <c r="G14" s="1515">
        <f>'[1]Intézm kötelező-nem kötelező'!H59+'[1]Intézm kötelező-nem kötelező'!I59</f>
        <v>12111</v>
      </c>
      <c r="H14" s="761">
        <v>11969</v>
      </c>
      <c r="I14" s="1463">
        <f t="shared" si="1"/>
        <v>0.98827512179010812</v>
      </c>
    </row>
    <row r="15" spans="1:9" ht="12" customHeight="1" x14ac:dyDescent="0.2">
      <c r="A15" s="776">
        <f t="shared" si="0"/>
        <v>5</v>
      </c>
      <c r="B15" s="841"/>
      <c r="C15" s="1529"/>
      <c r="D15" s="188"/>
      <c r="E15" s="1537"/>
      <c r="F15" s="188"/>
      <c r="G15" s="1529"/>
      <c r="H15" s="761"/>
      <c r="I15" s="1463"/>
    </row>
    <row r="16" spans="1:9" x14ac:dyDescent="0.2">
      <c r="A16" s="776">
        <f t="shared" si="0"/>
        <v>6</v>
      </c>
      <c r="B16" s="777" t="s">
        <v>37</v>
      </c>
      <c r="C16" s="1529">
        <f>'[1]Intézm kötelező-nem kötelező'!AG59+'[1]Intézm kötelező-nem kötelező'!AH59</f>
        <v>0</v>
      </c>
      <c r="D16" s="188"/>
      <c r="E16" s="1537"/>
      <c r="F16" s="188" t="s">
        <v>28</v>
      </c>
      <c r="G16" s="1517"/>
      <c r="H16" s="761"/>
      <c r="I16" s="1463"/>
    </row>
    <row r="17" spans="1:9" x14ac:dyDescent="0.2">
      <c r="A17" s="776">
        <f t="shared" si="0"/>
        <v>7</v>
      </c>
      <c r="B17" s="777"/>
      <c r="C17" s="1529"/>
      <c r="D17" s="188"/>
      <c r="E17" s="1537"/>
      <c r="F17" s="188" t="s">
        <v>30</v>
      </c>
      <c r="G17" s="1517"/>
      <c r="H17" s="761"/>
      <c r="I17" s="1463"/>
    </row>
    <row r="18" spans="1:9" x14ac:dyDescent="0.2">
      <c r="A18" s="776">
        <f t="shared" si="0"/>
        <v>8</v>
      </c>
      <c r="B18" s="777" t="s">
        <v>38</v>
      </c>
      <c r="C18" s="1529">
        <v>0</v>
      </c>
      <c r="D18" s="188"/>
      <c r="E18" s="1537"/>
      <c r="F18" s="188" t="s">
        <v>422</v>
      </c>
      <c r="G18" s="1517">
        <f>'[1]Intézm kötelező-nem kötelező'!J59+'[1]Intézm kötelező-nem kötelező'!K59</f>
        <v>0</v>
      </c>
      <c r="H18" s="761"/>
      <c r="I18" s="1463"/>
    </row>
    <row r="19" spans="1:9" x14ac:dyDescent="0.2">
      <c r="A19" s="776">
        <f t="shared" si="0"/>
        <v>9</v>
      </c>
      <c r="B19" s="783" t="s">
        <v>39</v>
      </c>
      <c r="C19" s="1515"/>
      <c r="D19" s="826"/>
      <c r="E19" s="1537"/>
      <c r="F19" s="188" t="s">
        <v>421</v>
      </c>
      <c r="G19" s="1517">
        <f>'[1]Intézm kötelező-nem kötelező'!L59+'[1]Intézm kötelező-nem kötelező'!M59</f>
        <v>0</v>
      </c>
      <c r="H19" s="761"/>
      <c r="I19" s="1463"/>
    </row>
    <row r="20" spans="1:9" x14ac:dyDescent="0.2">
      <c r="A20" s="776">
        <f t="shared" si="0"/>
        <v>10</v>
      </c>
      <c r="B20" s="777" t="s">
        <v>40</v>
      </c>
      <c r="C20" s="1515">
        <f>'[1]Intézm kötelező-nem kötelező'!AC59+'[1]Intézm kötelező-nem kötelező'!AD59</f>
        <v>0</v>
      </c>
      <c r="D20" s="826">
        <v>1478</v>
      </c>
      <c r="E20" s="1537"/>
      <c r="F20" s="778" t="s">
        <v>2965</v>
      </c>
      <c r="G20" s="1517">
        <f>'[1]Intézm kötelező-nem kötelező'!N59+'[1]Intézm kötelező-nem kötelező'!O59</f>
        <v>0</v>
      </c>
      <c r="H20" s="761"/>
      <c r="I20" s="1463"/>
    </row>
    <row r="21" spans="1:9" x14ac:dyDescent="0.2">
      <c r="A21" s="776">
        <f t="shared" si="0"/>
        <v>11</v>
      </c>
      <c r="C21" s="1515"/>
      <c r="D21" s="826"/>
      <c r="E21" s="1537"/>
      <c r="F21" s="188" t="s">
        <v>780</v>
      </c>
      <c r="G21" s="1517"/>
      <c r="H21" s="761"/>
      <c r="I21" s="1463"/>
    </row>
    <row r="22" spans="1:9" s="789" customFormat="1" x14ac:dyDescent="0.2">
      <c r="A22" s="776">
        <f t="shared" si="0"/>
        <v>12</v>
      </c>
      <c r="B22" s="760" t="s">
        <v>41</v>
      </c>
      <c r="C22" s="1515">
        <f>'[1]Intézm kötelező-nem kötelező'!AI59+'[1]Intézm kötelező-nem kötelező'!AJ59</f>
        <v>0</v>
      </c>
      <c r="D22" s="826"/>
      <c r="E22" s="1537"/>
      <c r="F22" s="188" t="s">
        <v>781</v>
      </c>
      <c r="G22" s="1517"/>
      <c r="I22" s="1463"/>
    </row>
    <row r="23" spans="1:9" s="789" customFormat="1" x14ac:dyDescent="0.2">
      <c r="A23" s="776">
        <f t="shared" si="0"/>
        <v>13</v>
      </c>
      <c r="B23" s="760" t="s">
        <v>42</v>
      </c>
      <c r="C23" s="1515"/>
      <c r="D23" s="826"/>
      <c r="E23" s="1537"/>
      <c r="F23" s="778"/>
      <c r="G23" s="1517"/>
      <c r="I23" s="1463"/>
    </row>
    <row r="24" spans="1:9" x14ac:dyDescent="0.2">
      <c r="A24" s="776">
        <f t="shared" si="0"/>
        <v>14</v>
      </c>
      <c r="B24" s="777" t="s">
        <v>43</v>
      </c>
      <c r="C24" s="1541"/>
      <c r="D24" s="830"/>
      <c r="E24" s="1537"/>
      <c r="F24" s="797" t="s">
        <v>65</v>
      </c>
      <c r="G24" s="1519">
        <f>G12+G13+G14+G16+G17+G18+G19+G20+G21+G22</f>
        <v>105144</v>
      </c>
      <c r="H24" s="1519">
        <f>H12+H13+H14+H16+H17+H18+H19+H20+H21+H22</f>
        <v>104052</v>
      </c>
      <c r="I24" s="1463">
        <f t="shared" si="1"/>
        <v>0.98961424332344217</v>
      </c>
    </row>
    <row r="25" spans="1:9" x14ac:dyDescent="0.2">
      <c r="A25" s="776">
        <f t="shared" si="0"/>
        <v>15</v>
      </c>
      <c r="B25" s="777" t="s">
        <v>44</v>
      </c>
      <c r="C25" s="1515"/>
      <c r="D25" s="826"/>
      <c r="E25" s="1537"/>
      <c r="F25" s="778"/>
      <c r="G25" s="1517"/>
      <c r="H25" s="761"/>
      <c r="I25" s="1463"/>
    </row>
    <row r="26" spans="1:9" x14ac:dyDescent="0.2">
      <c r="A26" s="776">
        <f t="shared" si="0"/>
        <v>16</v>
      </c>
      <c r="B26" s="777" t="s">
        <v>45</v>
      </c>
      <c r="C26" s="1531"/>
      <c r="D26" s="336"/>
      <c r="E26" s="1537"/>
      <c r="F26" s="336" t="s">
        <v>34</v>
      </c>
      <c r="G26" s="1517"/>
      <c r="H26" s="761"/>
      <c r="I26" s="1463"/>
    </row>
    <row r="27" spans="1:9" x14ac:dyDescent="0.2">
      <c r="A27" s="776">
        <f t="shared" si="0"/>
        <v>17</v>
      </c>
      <c r="B27" s="777" t="s">
        <v>46</v>
      </c>
      <c r="C27" s="1529"/>
      <c r="D27" s="188"/>
      <c r="E27" s="1537"/>
      <c r="F27" s="188" t="s">
        <v>209</v>
      </c>
      <c r="G27" s="1517">
        <f>'[1]felhalm. kiad.  '!G116</f>
        <v>1000</v>
      </c>
      <c r="H27" s="761">
        <v>110</v>
      </c>
      <c r="I27" s="1463">
        <f t="shared" si="1"/>
        <v>0.11</v>
      </c>
    </row>
    <row r="28" spans="1:9" x14ac:dyDescent="0.2">
      <c r="A28" s="776">
        <f t="shared" si="0"/>
        <v>18</v>
      </c>
      <c r="B28" s="777"/>
      <c r="C28" s="1529"/>
      <c r="D28" s="188"/>
      <c r="E28" s="1537"/>
      <c r="F28" s="188" t="s">
        <v>31</v>
      </c>
      <c r="G28" s="1517">
        <v>0</v>
      </c>
      <c r="H28" s="761"/>
      <c r="I28" s="1463"/>
    </row>
    <row r="29" spans="1:9" x14ac:dyDescent="0.2">
      <c r="A29" s="776">
        <f t="shared" si="0"/>
        <v>19</v>
      </c>
      <c r="B29" s="760" t="s">
        <v>49</v>
      </c>
      <c r="C29" s="1529">
        <f>'[1]Intézm kötelező-nem kötelező'!AE59+'[1]Intézm kötelező-nem kötelező'!AF59</f>
        <v>0</v>
      </c>
      <c r="D29" s="188"/>
      <c r="E29" s="1537"/>
      <c r="F29" s="188" t="s">
        <v>32</v>
      </c>
      <c r="G29" s="1517"/>
      <c r="H29" s="761"/>
      <c r="I29" s="1463"/>
    </row>
    <row r="30" spans="1:9" s="789" customFormat="1" x14ac:dyDescent="0.2">
      <c r="A30" s="776">
        <f t="shared" si="0"/>
        <v>20</v>
      </c>
      <c r="B30" s="760" t="s">
        <v>47</v>
      </c>
      <c r="C30" s="1529">
        <f>'[1]Intézm kötelező-nem kötelező'!AK59+'[1]Intézm kötelező-nem kötelező'!AL59</f>
        <v>0</v>
      </c>
      <c r="D30" s="188"/>
      <c r="E30" s="1537"/>
      <c r="F30" s="188" t="s">
        <v>423</v>
      </c>
      <c r="G30" s="1517">
        <f>'[1]Intézm kötelező-nem kötelező'!R59+'[1]Intézm kötelező-nem kötelező'!S59</f>
        <v>0</v>
      </c>
      <c r="I30" s="1463"/>
    </row>
    <row r="31" spans="1:9" x14ac:dyDescent="0.2">
      <c r="A31" s="776">
        <f t="shared" si="0"/>
        <v>21</v>
      </c>
      <c r="C31" s="1529"/>
      <c r="D31" s="188"/>
      <c r="E31" s="1537"/>
      <c r="F31" s="188" t="s">
        <v>420</v>
      </c>
      <c r="G31" s="1517">
        <f>'[1]Intézm kötelező-nem kötelező'!T59+'[1]Intézm kötelező-nem kötelező'!U59</f>
        <v>0</v>
      </c>
      <c r="H31" s="761"/>
      <c r="I31" s="1463"/>
    </row>
    <row r="32" spans="1:9" s="796" customFormat="1" x14ac:dyDescent="0.2">
      <c r="A32" s="776">
        <f t="shared" si="0"/>
        <v>22</v>
      </c>
      <c r="B32" s="793" t="s">
        <v>51</v>
      </c>
      <c r="C32" s="1515">
        <f>C14+C20</f>
        <v>0</v>
      </c>
      <c r="D32" s="1515">
        <f>D14+D20</f>
        <v>1478</v>
      </c>
      <c r="E32" s="1537"/>
      <c r="F32" s="188" t="s">
        <v>416</v>
      </c>
      <c r="G32" s="1517"/>
      <c r="I32" s="1463"/>
    </row>
    <row r="33" spans="1:9" x14ac:dyDescent="0.2">
      <c r="A33" s="776">
        <f t="shared" si="0"/>
        <v>23</v>
      </c>
      <c r="B33" s="838" t="s">
        <v>66</v>
      </c>
      <c r="C33" s="1542">
        <f>C16+C22+C30</f>
        <v>0</v>
      </c>
      <c r="D33" s="1542">
        <f>D16+D22+D30</f>
        <v>0</v>
      </c>
      <c r="E33" s="1537"/>
      <c r="F33" s="830" t="s">
        <v>67</v>
      </c>
      <c r="G33" s="1542">
        <f>SUM(G27:G31)</f>
        <v>1000</v>
      </c>
      <c r="H33" s="1542">
        <f>SUM(H27:H31)</f>
        <v>110</v>
      </c>
      <c r="I33" s="1463">
        <f t="shared" si="1"/>
        <v>0.11</v>
      </c>
    </row>
    <row r="34" spans="1:9" x14ac:dyDescent="0.2">
      <c r="A34" s="776">
        <f t="shared" si="0"/>
        <v>24</v>
      </c>
      <c r="B34" s="795" t="s">
        <v>50</v>
      </c>
      <c r="C34" s="1521">
        <f>C32+C33</f>
        <v>0</v>
      </c>
      <c r="D34" s="1521">
        <f>D32+D33</f>
        <v>1478</v>
      </c>
      <c r="E34" s="1537"/>
      <c r="F34" s="799" t="s">
        <v>68</v>
      </c>
      <c r="G34" s="1521">
        <f>G24+G33</f>
        <v>106144</v>
      </c>
      <c r="H34" s="1521">
        <f>H24+H33</f>
        <v>104162</v>
      </c>
      <c r="I34" s="1463">
        <f t="shared" si="1"/>
        <v>0.9813272535423575</v>
      </c>
    </row>
    <row r="35" spans="1:9" x14ac:dyDescent="0.2">
      <c r="A35" s="776">
        <f t="shared" si="0"/>
        <v>25</v>
      </c>
      <c r="C35" s="1517"/>
      <c r="D35" s="778"/>
      <c r="E35" s="1537"/>
      <c r="F35" s="778"/>
      <c r="G35" s="1517"/>
      <c r="H35" s="761"/>
      <c r="I35" s="1463"/>
    </row>
    <row r="36" spans="1:9" x14ac:dyDescent="0.2">
      <c r="A36" s="776">
        <f t="shared" si="0"/>
        <v>26</v>
      </c>
      <c r="C36" s="1517"/>
      <c r="D36" s="778"/>
      <c r="E36" s="1537"/>
      <c r="F36" s="797"/>
      <c r="G36" s="1519"/>
      <c r="H36" s="761"/>
      <c r="I36" s="1463"/>
    </row>
    <row r="37" spans="1:9" s="796" customFormat="1" x14ac:dyDescent="0.2">
      <c r="A37" s="776">
        <f t="shared" si="0"/>
        <v>27</v>
      </c>
      <c r="B37" s="760"/>
      <c r="C37" s="1517"/>
      <c r="D37" s="778"/>
      <c r="E37" s="1537"/>
      <c r="F37" s="778"/>
      <c r="G37" s="1517"/>
      <c r="I37" s="1463"/>
    </row>
    <row r="38" spans="1:9" s="796" customFormat="1" x14ac:dyDescent="0.2">
      <c r="A38" s="776">
        <f t="shared" si="0"/>
        <v>28</v>
      </c>
      <c r="B38" s="803" t="s">
        <v>52</v>
      </c>
      <c r="C38" s="1531"/>
      <c r="D38" s="336"/>
      <c r="E38" s="1537"/>
      <c r="F38" s="336" t="s">
        <v>33</v>
      </c>
      <c r="G38" s="1521"/>
      <c r="I38" s="1463"/>
    </row>
    <row r="39" spans="1:9" s="796" customFormat="1" x14ac:dyDescent="0.2">
      <c r="A39" s="776">
        <f t="shared" si="0"/>
        <v>29</v>
      </c>
      <c r="B39" s="804" t="s">
        <v>641</v>
      </c>
      <c r="C39" s="1531"/>
      <c r="D39" s="336"/>
      <c r="E39" s="1537"/>
      <c r="F39" s="812" t="s">
        <v>4</v>
      </c>
      <c r="G39" s="1461"/>
      <c r="I39" s="1463"/>
    </row>
    <row r="40" spans="1:9" s="796" customFormat="1" x14ac:dyDescent="0.2">
      <c r="A40" s="776">
        <f t="shared" si="0"/>
        <v>30</v>
      </c>
      <c r="B40" s="777" t="s">
        <v>793</v>
      </c>
      <c r="C40" s="1531"/>
      <c r="D40" s="336"/>
      <c r="E40" s="1537"/>
      <c r="F40" s="322" t="s">
        <v>3</v>
      </c>
      <c r="G40" s="1521"/>
      <c r="I40" s="1463"/>
    </row>
    <row r="41" spans="1:9" x14ac:dyDescent="0.2">
      <c r="A41" s="776">
        <f t="shared" si="0"/>
        <v>31</v>
      </c>
      <c r="B41" s="786" t="s">
        <v>643</v>
      </c>
      <c r="C41" s="1543"/>
      <c r="D41" s="1266"/>
      <c r="E41" s="1537"/>
      <c r="F41" s="188" t="s">
        <v>5</v>
      </c>
      <c r="G41" s="1521"/>
      <c r="H41" s="761"/>
      <c r="I41" s="1463"/>
    </row>
    <row r="42" spans="1:9" x14ac:dyDescent="0.2">
      <c r="A42" s="776">
        <f t="shared" si="0"/>
        <v>32</v>
      </c>
      <c r="B42" s="786" t="s">
        <v>190</v>
      </c>
      <c r="C42" s="1529"/>
      <c r="D42" s="188"/>
      <c r="E42" s="1537"/>
      <c r="F42" s="188" t="s">
        <v>6</v>
      </c>
      <c r="G42" s="1521"/>
      <c r="H42" s="761"/>
      <c r="I42" s="1463"/>
    </row>
    <row r="43" spans="1:9" x14ac:dyDescent="0.2">
      <c r="A43" s="776">
        <f t="shared" si="0"/>
        <v>33</v>
      </c>
      <c r="B43" s="814" t="s">
        <v>191</v>
      </c>
      <c r="C43" s="1529">
        <f>'[1]Intézm kötelező-nem kötelező'!AN57</f>
        <v>5914</v>
      </c>
      <c r="D43" s="188">
        <v>5914</v>
      </c>
      <c r="E43" s="1537">
        <f t="shared" ref="E43:E54" si="2">D43/C43</f>
        <v>1</v>
      </c>
      <c r="F43" s="188" t="s">
        <v>7</v>
      </c>
      <c r="G43" s="1521"/>
      <c r="H43" s="761"/>
      <c r="I43" s="1463"/>
    </row>
    <row r="44" spans="1:9" x14ac:dyDescent="0.2">
      <c r="A44" s="776">
        <f t="shared" si="0"/>
        <v>34</v>
      </c>
      <c r="B44" s="814" t="s">
        <v>791</v>
      </c>
      <c r="C44" s="1529"/>
      <c r="D44" s="188"/>
      <c r="E44" s="1537"/>
      <c r="F44" s="188"/>
      <c r="G44" s="1521"/>
      <c r="H44" s="761"/>
      <c r="I44" s="1463"/>
    </row>
    <row r="45" spans="1:9" x14ac:dyDescent="0.2">
      <c r="A45" s="776">
        <f t="shared" si="0"/>
        <v>35</v>
      </c>
      <c r="B45" s="786" t="s">
        <v>644</v>
      </c>
      <c r="C45" s="1529"/>
      <c r="D45" s="188"/>
      <c r="E45" s="1537"/>
      <c r="F45" s="188" t="s">
        <v>8</v>
      </c>
      <c r="G45" s="1517"/>
      <c r="H45" s="761"/>
      <c r="I45" s="1463"/>
    </row>
    <row r="46" spans="1:9" x14ac:dyDescent="0.2">
      <c r="A46" s="776">
        <f t="shared" si="0"/>
        <v>36</v>
      </c>
      <c r="B46" s="786" t="s">
        <v>645</v>
      </c>
      <c r="C46" s="1531"/>
      <c r="D46" s="336"/>
      <c r="E46" s="1537"/>
      <c r="F46" s="188" t="s">
        <v>9</v>
      </c>
      <c r="G46" s="1517"/>
      <c r="H46" s="761"/>
      <c r="I46" s="1463"/>
    </row>
    <row r="47" spans="1:9" x14ac:dyDescent="0.2">
      <c r="A47" s="776">
        <f t="shared" si="0"/>
        <v>37</v>
      </c>
      <c r="B47" s="786" t="s">
        <v>194</v>
      </c>
      <c r="C47" s="1529"/>
      <c r="D47" s="188"/>
      <c r="E47" s="1537"/>
      <c r="F47" s="188" t="s">
        <v>10</v>
      </c>
      <c r="G47" s="1517"/>
      <c r="H47" s="761"/>
      <c r="I47" s="1463"/>
    </row>
    <row r="48" spans="1:9" x14ac:dyDescent="0.2">
      <c r="A48" s="776">
        <f t="shared" si="0"/>
        <v>38</v>
      </c>
      <c r="B48" s="814" t="s">
        <v>195</v>
      </c>
      <c r="C48" s="1529">
        <f>G24-(C34+C43)</f>
        <v>99230</v>
      </c>
      <c r="D48" s="188">
        <v>99275</v>
      </c>
      <c r="E48" s="1537">
        <f t="shared" si="2"/>
        <v>1.0004534918875341</v>
      </c>
      <c r="F48" s="188" t="s">
        <v>11</v>
      </c>
      <c r="G48" s="1517"/>
      <c r="H48" s="761"/>
      <c r="I48" s="1463"/>
    </row>
    <row r="49" spans="1:9" x14ac:dyDescent="0.2">
      <c r="A49" s="776">
        <f t="shared" si="0"/>
        <v>39</v>
      </c>
      <c r="B49" s="814" t="s">
        <v>196</v>
      </c>
      <c r="C49" s="1529">
        <f>G33-C33</f>
        <v>1000</v>
      </c>
      <c r="D49" s="188">
        <v>110</v>
      </c>
      <c r="E49" s="1537">
        <f t="shared" si="2"/>
        <v>0.11</v>
      </c>
      <c r="F49" s="188" t="s">
        <v>12</v>
      </c>
      <c r="G49" s="1517"/>
      <c r="H49" s="761"/>
      <c r="I49" s="1463"/>
    </row>
    <row r="50" spans="1:9" x14ac:dyDescent="0.2">
      <c r="A50" s="776">
        <f t="shared" si="0"/>
        <v>40</v>
      </c>
      <c r="B50" s="786" t="s">
        <v>1</v>
      </c>
      <c r="C50" s="1529"/>
      <c r="D50" s="188"/>
      <c r="E50" s="1537"/>
      <c r="F50" s="188" t="s">
        <v>13</v>
      </c>
      <c r="G50" s="1517"/>
      <c r="H50" s="761"/>
      <c r="I50" s="1463"/>
    </row>
    <row r="51" spans="1:9" x14ac:dyDescent="0.2">
      <c r="A51" s="776">
        <f t="shared" si="0"/>
        <v>41</v>
      </c>
      <c r="B51" s="786"/>
      <c r="C51" s="1529"/>
      <c r="D51" s="188"/>
      <c r="E51" s="1537"/>
      <c r="F51" s="188" t="s">
        <v>14</v>
      </c>
      <c r="G51" s="1517"/>
      <c r="H51" s="761"/>
      <c r="I51" s="1463"/>
    </row>
    <row r="52" spans="1:9" x14ac:dyDescent="0.2">
      <c r="A52" s="776">
        <f t="shared" si="0"/>
        <v>42</v>
      </c>
      <c r="B52" s="786"/>
      <c r="C52" s="1529"/>
      <c r="D52" s="188"/>
      <c r="E52" s="1537"/>
      <c r="F52" s="188" t="s">
        <v>15</v>
      </c>
      <c r="G52" s="1517"/>
      <c r="H52" s="761"/>
      <c r="I52" s="1463"/>
    </row>
    <row r="53" spans="1:9" ht="12" thickBot="1" x14ac:dyDescent="0.25">
      <c r="A53" s="776">
        <f t="shared" si="0"/>
        <v>43</v>
      </c>
      <c r="B53" s="795" t="s">
        <v>424</v>
      </c>
      <c r="C53" s="1531">
        <f>SUM(C39:C51)</f>
        <v>106144</v>
      </c>
      <c r="D53" s="1531">
        <f>SUM(D39:D51)</f>
        <v>105299</v>
      </c>
      <c r="E53" s="1537">
        <f t="shared" si="2"/>
        <v>0.99203911667169131</v>
      </c>
      <c r="F53" s="336" t="s">
        <v>417</v>
      </c>
      <c r="G53" s="1521">
        <f>SUM(G39:G52)</f>
        <v>0</v>
      </c>
      <c r="H53" s="1521">
        <f>SUM(H39:H52)</f>
        <v>0</v>
      </c>
      <c r="I53" s="1463"/>
    </row>
    <row r="54" spans="1:9" ht="12" thickBot="1" x14ac:dyDescent="0.25">
      <c r="A54" s="815">
        <f t="shared" si="0"/>
        <v>44</v>
      </c>
      <c r="B54" s="1273" t="s">
        <v>419</v>
      </c>
      <c r="C54" s="1553">
        <f>C34+C53</f>
        <v>106144</v>
      </c>
      <c r="D54" s="1553">
        <f>D34+D53</f>
        <v>106777</v>
      </c>
      <c r="E54" s="1538">
        <f t="shared" si="2"/>
        <v>1.005963596623455</v>
      </c>
      <c r="F54" s="818" t="s">
        <v>418</v>
      </c>
      <c r="G54" s="1536">
        <f>G34+G53</f>
        <v>106144</v>
      </c>
      <c r="H54" s="1536">
        <f>H34+H53</f>
        <v>104162</v>
      </c>
      <c r="I54" s="1539">
        <f t="shared" si="1"/>
        <v>0.9813272535423575</v>
      </c>
    </row>
    <row r="55" spans="1:9" x14ac:dyDescent="0.2">
      <c r="B55" s="795"/>
      <c r="C55" s="819"/>
      <c r="D55" s="819"/>
      <c r="E55" s="819"/>
      <c r="F55" s="819"/>
      <c r="G55" s="799"/>
      <c r="H55" s="761"/>
    </row>
  </sheetData>
  <sheetProtection selectLockedCells="1" selectUnlockedCells="1"/>
  <mergeCells count="14">
    <mergeCell ref="A4:I4"/>
    <mergeCell ref="A1:I1"/>
    <mergeCell ref="H8:H9"/>
    <mergeCell ref="I8:I9"/>
    <mergeCell ref="A7:I7"/>
    <mergeCell ref="A6:I6"/>
    <mergeCell ref="A5:I5"/>
    <mergeCell ref="A8:A10"/>
    <mergeCell ref="B8:B9"/>
    <mergeCell ref="C8:C9"/>
    <mergeCell ref="F8:F9"/>
    <mergeCell ref="G8:G9"/>
    <mergeCell ref="D8:D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6" tint="-0.249977111117893"/>
    <pageSetUpPr fitToPage="1"/>
  </sheetPr>
  <dimension ref="A1:I55"/>
  <sheetViews>
    <sheetView workbookViewId="0">
      <selection activeCell="K21" sqref="K21"/>
    </sheetView>
  </sheetViews>
  <sheetFormatPr defaultColWidth="9.140625" defaultRowHeight="11.25" x14ac:dyDescent="0.2"/>
  <cols>
    <col min="1" max="1" width="4.85546875" style="760" customWidth="1"/>
    <col min="2" max="2" width="38.28515625" style="760" customWidth="1"/>
    <col min="3" max="5" width="9.42578125" style="763" customWidth="1"/>
    <col min="6" max="6" width="38" style="763" customWidth="1"/>
    <col min="7" max="7" width="9.42578125" style="778" customWidth="1"/>
    <col min="8" max="8" width="9.42578125" style="760" customWidth="1"/>
    <col min="9" max="9" width="9.42578125" style="761" customWidth="1"/>
    <col min="10" max="16384" width="9.140625" style="761"/>
  </cols>
  <sheetData>
    <row r="1" spans="1:9" ht="12.75" customHeight="1" x14ac:dyDescent="0.2">
      <c r="A1" s="1885" t="s">
        <v>3036</v>
      </c>
      <c r="B1" s="1885"/>
      <c r="C1" s="1885"/>
      <c r="D1" s="1885"/>
      <c r="E1" s="1885"/>
      <c r="F1" s="1885"/>
      <c r="G1" s="1885"/>
      <c r="H1" s="1885"/>
      <c r="I1" s="1885"/>
    </row>
    <row r="2" spans="1:9" x14ac:dyDescent="0.2">
      <c r="G2" s="1267"/>
    </row>
    <row r="3" spans="1:9" x14ac:dyDescent="0.2">
      <c r="G3" s="1267"/>
    </row>
    <row r="4" spans="1:9" s="766" customFormat="1" ht="12.75" customHeight="1" x14ac:dyDescent="0.2">
      <c r="A4" s="1886" t="s">
        <v>74</v>
      </c>
      <c r="B4" s="1886"/>
      <c r="C4" s="1886"/>
      <c r="D4" s="1886"/>
      <c r="E4" s="1886"/>
      <c r="F4" s="1886"/>
      <c r="G4" s="1886"/>
      <c r="H4" s="1886"/>
      <c r="I4" s="1886"/>
    </row>
    <row r="5" spans="1:9" s="766" customFormat="1" ht="12.75" customHeight="1" x14ac:dyDescent="0.2">
      <c r="A5" s="2169" t="s">
        <v>649</v>
      </c>
      <c r="B5" s="2169"/>
      <c r="C5" s="2169"/>
      <c r="D5" s="2169"/>
      <c r="E5" s="2169"/>
      <c r="F5" s="2169"/>
      <c r="G5" s="2169"/>
      <c r="H5" s="2169"/>
      <c r="I5" s="2169"/>
    </row>
    <row r="6" spans="1:9" s="766" customFormat="1" ht="12.75" customHeight="1" x14ac:dyDescent="0.2">
      <c r="A6" s="1953" t="s">
        <v>2966</v>
      </c>
      <c r="B6" s="1953"/>
      <c r="C6" s="1953"/>
      <c r="D6" s="1953"/>
      <c r="E6" s="1953"/>
      <c r="F6" s="1953"/>
      <c r="G6" s="1953"/>
      <c r="H6" s="1953"/>
      <c r="I6" s="1953"/>
    </row>
    <row r="7" spans="1:9" s="766" customFormat="1" ht="12.75" customHeight="1" x14ac:dyDescent="0.2">
      <c r="A7" s="1888" t="s">
        <v>293</v>
      </c>
      <c r="B7" s="1888"/>
      <c r="C7" s="1888"/>
      <c r="D7" s="1888"/>
      <c r="E7" s="1888"/>
      <c r="F7" s="1888"/>
      <c r="G7" s="1888"/>
      <c r="H7" s="1888"/>
      <c r="I7" s="1888"/>
    </row>
    <row r="8" spans="1:9" s="766" customFormat="1" ht="11.25" customHeight="1" x14ac:dyDescent="0.2">
      <c r="A8" s="2181" t="s">
        <v>55</v>
      </c>
      <c r="B8" s="1890" t="s">
        <v>56</v>
      </c>
      <c r="C8" s="1907" t="s">
        <v>57</v>
      </c>
      <c r="D8" s="1884" t="s">
        <v>58</v>
      </c>
      <c r="E8" s="1884" t="s">
        <v>59</v>
      </c>
      <c r="F8" s="2180" t="s">
        <v>446</v>
      </c>
      <c r="G8" s="1902" t="s">
        <v>447</v>
      </c>
      <c r="H8" s="2167" t="s">
        <v>448</v>
      </c>
      <c r="I8" s="2167" t="s">
        <v>557</v>
      </c>
    </row>
    <row r="9" spans="1:9" s="766" customFormat="1" x14ac:dyDescent="0.2">
      <c r="A9" s="2181"/>
      <c r="B9" s="1890"/>
      <c r="C9" s="1908"/>
      <c r="D9" s="1884"/>
      <c r="E9" s="1884"/>
      <c r="F9" s="2180"/>
      <c r="G9" s="1903"/>
      <c r="H9" s="2167"/>
      <c r="I9" s="2167"/>
    </row>
    <row r="10" spans="1:9" s="771" customFormat="1" ht="39" x14ac:dyDescent="0.2">
      <c r="A10" s="2181"/>
      <c r="B10" s="768" t="s">
        <v>60</v>
      </c>
      <c r="C10" s="1669" t="s">
        <v>3059</v>
      </c>
      <c r="D10" s="1669" t="s">
        <v>3055</v>
      </c>
      <c r="E10" s="1669" t="s">
        <v>3056</v>
      </c>
      <c r="F10" s="1274" t="s">
        <v>64</v>
      </c>
      <c r="G10" s="1669" t="s">
        <v>3059</v>
      </c>
      <c r="H10" s="1669" t="s">
        <v>3055</v>
      </c>
      <c r="I10" s="1669" t="s">
        <v>3056</v>
      </c>
    </row>
    <row r="11" spans="1:9" x14ac:dyDescent="0.2">
      <c r="A11" s="772">
        <v>1</v>
      </c>
      <c r="B11" s="773" t="s">
        <v>24</v>
      </c>
      <c r="C11" s="1528"/>
      <c r="D11" s="774"/>
      <c r="E11" s="1528"/>
      <c r="F11" s="1548" t="s">
        <v>25</v>
      </c>
      <c r="G11" s="1546"/>
      <c r="H11" s="761"/>
      <c r="I11" s="1525"/>
    </row>
    <row r="12" spans="1:9" x14ac:dyDescent="0.2">
      <c r="A12" s="776">
        <f t="shared" ref="A12:A54" si="0">A11+1</f>
        <v>2</v>
      </c>
      <c r="B12" s="777" t="s">
        <v>35</v>
      </c>
      <c r="C12" s="1529"/>
      <c r="D12" s="188"/>
      <c r="E12" s="1529"/>
      <c r="F12" s="786" t="s">
        <v>198</v>
      </c>
      <c r="G12" s="1515">
        <f>'[1]Intézm kötelező-nem kötelező'!D52+'[1]Intézm kötelező-nem kötelező'!E52</f>
        <v>32994</v>
      </c>
      <c r="H12" s="761">
        <v>32529</v>
      </c>
      <c r="I12" s="1463">
        <f>H12/G12</f>
        <v>0.98590652845971993</v>
      </c>
    </row>
    <row r="13" spans="1:9" x14ac:dyDescent="0.2">
      <c r="A13" s="776">
        <f t="shared" si="0"/>
        <v>3</v>
      </c>
      <c r="B13" s="777" t="s">
        <v>36</v>
      </c>
      <c r="C13" s="1529">
        <v>0</v>
      </c>
      <c r="D13" s="188"/>
      <c r="E13" s="1537"/>
      <c r="F13" s="786" t="s">
        <v>199</v>
      </c>
      <c r="G13" s="1515">
        <f>'[1]Intézm kötelező-nem kötelező'!F52+'[1]Intézm kötelező-nem kötelező'!G52</f>
        <v>4760</v>
      </c>
      <c r="H13" s="761">
        <v>4430</v>
      </c>
      <c r="I13" s="1463">
        <f t="shared" ref="I13:I54" si="1">H13/G13</f>
        <v>0.93067226890756305</v>
      </c>
    </row>
    <row r="14" spans="1:9" x14ac:dyDescent="0.2">
      <c r="A14" s="776">
        <f t="shared" si="0"/>
        <v>4</v>
      </c>
      <c r="B14" s="777" t="s">
        <v>2961</v>
      </c>
      <c r="C14" s="1529">
        <f>'[1]Intézm kötelező-nem kötelező'!AA52+'[1]Intézm kötelező-nem kötelező'!AB52</f>
        <v>6097</v>
      </c>
      <c r="D14" s="188">
        <v>6097</v>
      </c>
      <c r="E14" s="1537">
        <f t="shared" ref="E14:E54" si="2">D14/C14</f>
        <v>1</v>
      </c>
      <c r="F14" s="786" t="s">
        <v>200</v>
      </c>
      <c r="G14" s="1515">
        <f>'[1]Intézm kötelező-nem kötelező'!H52+'[1]Intézm kötelező-nem kötelező'!I52</f>
        <v>25709</v>
      </c>
      <c r="H14" s="761">
        <v>21824</v>
      </c>
      <c r="I14" s="1463">
        <f t="shared" si="1"/>
        <v>0.84888560426309856</v>
      </c>
    </row>
    <row r="15" spans="1:9" x14ac:dyDescent="0.2">
      <c r="A15" s="776">
        <f t="shared" si="0"/>
        <v>5</v>
      </c>
      <c r="B15" s="841"/>
      <c r="C15" s="1529"/>
      <c r="D15" s="188"/>
      <c r="E15" s="1537"/>
      <c r="F15" s="786"/>
      <c r="G15" s="1534"/>
      <c r="H15" s="761"/>
      <c r="I15" s="1463"/>
    </row>
    <row r="16" spans="1:9" x14ac:dyDescent="0.2">
      <c r="A16" s="776">
        <f t="shared" si="0"/>
        <v>6</v>
      </c>
      <c r="B16" s="777" t="s">
        <v>37</v>
      </c>
      <c r="C16" s="1529">
        <f>'[1]Intézm kötelező-nem kötelező'!AG52+'[1]Intézm kötelező-nem kötelező'!AH52</f>
        <v>0</v>
      </c>
      <c r="D16" s="188"/>
      <c r="E16" s="1537"/>
      <c r="F16" s="786" t="s">
        <v>28</v>
      </c>
      <c r="G16" s="1520"/>
      <c r="H16" s="761"/>
      <c r="I16" s="1463"/>
    </row>
    <row r="17" spans="1:9" x14ac:dyDescent="0.2">
      <c r="A17" s="776">
        <f t="shared" si="0"/>
        <v>7</v>
      </c>
      <c r="B17" s="777"/>
      <c r="C17" s="1529"/>
      <c r="D17" s="188"/>
      <c r="E17" s="1537"/>
      <c r="F17" s="786" t="s">
        <v>30</v>
      </c>
      <c r="G17" s="1517"/>
      <c r="H17" s="761"/>
      <c r="I17" s="1463"/>
    </row>
    <row r="18" spans="1:9" x14ac:dyDescent="0.2">
      <c r="A18" s="776">
        <f t="shared" si="0"/>
        <v>8</v>
      </c>
      <c r="B18" s="777" t="s">
        <v>38</v>
      </c>
      <c r="C18" s="1529">
        <v>0</v>
      </c>
      <c r="D18" s="188"/>
      <c r="E18" s="1537"/>
      <c r="F18" s="786" t="s">
        <v>422</v>
      </c>
      <c r="G18" s="1517">
        <f>'[1]Intézm kötelező-nem kötelező'!J52+'[1]Intézm kötelező-nem kötelező'!K52</f>
        <v>0</v>
      </c>
      <c r="H18" s="761"/>
      <c r="I18" s="1463"/>
    </row>
    <row r="19" spans="1:9" x14ac:dyDescent="0.2">
      <c r="A19" s="776">
        <f t="shared" si="0"/>
        <v>9</v>
      </c>
      <c r="B19" s="783" t="s">
        <v>39</v>
      </c>
      <c r="C19" s="1515"/>
      <c r="D19" s="826"/>
      <c r="E19" s="1537"/>
      <c r="F19" s="786" t="s">
        <v>421</v>
      </c>
      <c r="G19" s="1517">
        <f>'[1]Intézm kötelező-nem kötelező'!L52+'[1]Intézm kötelező-nem kötelező'!M52</f>
        <v>0</v>
      </c>
      <c r="H19" s="761"/>
      <c r="I19" s="1463"/>
    </row>
    <row r="20" spans="1:9" x14ac:dyDescent="0.2">
      <c r="A20" s="776">
        <f t="shared" si="0"/>
        <v>10</v>
      </c>
      <c r="B20" s="777" t="s">
        <v>177</v>
      </c>
      <c r="C20" s="1515">
        <f>'[1]Intézm kötelező-nem kötelező'!AC52+'[1]Intézm kötelező-nem kötelező'!AD52</f>
        <v>1451</v>
      </c>
      <c r="D20" s="826">
        <v>2143</v>
      </c>
      <c r="E20" s="1537">
        <f t="shared" si="2"/>
        <v>1.4769124741557547</v>
      </c>
      <c r="F20" s="786" t="s">
        <v>779</v>
      </c>
      <c r="G20" s="1517">
        <f>'[1]Intézm kötelező-nem kötelező'!N52+'[1]Intézm kötelező-nem kötelező'!O52</f>
        <v>0</v>
      </c>
      <c r="H20" s="761"/>
      <c r="I20" s="1463"/>
    </row>
    <row r="21" spans="1:9" x14ac:dyDescent="0.2">
      <c r="A21" s="776">
        <f t="shared" si="0"/>
        <v>11</v>
      </c>
      <c r="C21" s="1516"/>
      <c r="D21" s="1124"/>
      <c r="E21" s="1537"/>
      <c r="F21" s="786" t="s">
        <v>414</v>
      </c>
      <c r="G21" s="1517"/>
      <c r="H21" s="761"/>
      <c r="I21" s="1463"/>
    </row>
    <row r="22" spans="1:9" s="789" customFormat="1" x14ac:dyDescent="0.2">
      <c r="A22" s="776">
        <f t="shared" si="0"/>
        <v>12</v>
      </c>
      <c r="B22" s="760" t="s">
        <v>41</v>
      </c>
      <c r="C22" s="1515">
        <f>'[1]Intézm kötelező-nem kötelező'!AI52+'[1]Intézm kötelező-nem kötelező'!AJ52</f>
        <v>0</v>
      </c>
      <c r="D22" s="826"/>
      <c r="E22" s="1537"/>
      <c r="F22" s="786" t="s">
        <v>415</v>
      </c>
      <c r="G22" s="1517"/>
      <c r="I22" s="1463"/>
    </row>
    <row r="23" spans="1:9" s="789" customFormat="1" x14ac:dyDescent="0.2">
      <c r="A23" s="776">
        <f t="shared" si="0"/>
        <v>13</v>
      </c>
      <c r="B23" s="760" t="s">
        <v>42</v>
      </c>
      <c r="C23" s="1516"/>
      <c r="D23" s="1124"/>
      <c r="E23" s="1537"/>
      <c r="F23" s="763"/>
      <c r="G23" s="1517"/>
      <c r="I23" s="1463"/>
    </row>
    <row r="24" spans="1:9" x14ac:dyDescent="0.2">
      <c r="A24" s="776">
        <f t="shared" si="0"/>
        <v>14</v>
      </c>
      <c r="B24" s="777" t="s">
        <v>43</v>
      </c>
      <c r="C24" s="1554"/>
      <c r="D24" s="1275"/>
      <c r="E24" s="1537"/>
      <c r="F24" s="839" t="s">
        <v>65</v>
      </c>
      <c r="G24" s="1519">
        <f>SUM(G12:G22)</f>
        <v>63463</v>
      </c>
      <c r="H24" s="1519">
        <f>SUM(H12:H22)</f>
        <v>58783</v>
      </c>
      <c r="I24" s="1463">
        <f t="shared" si="1"/>
        <v>0.92625624379559746</v>
      </c>
    </row>
    <row r="25" spans="1:9" x14ac:dyDescent="0.2">
      <c r="A25" s="776">
        <f t="shared" si="0"/>
        <v>15</v>
      </c>
      <c r="B25" s="777" t="s">
        <v>44</v>
      </c>
      <c r="C25" s="1516"/>
      <c r="D25" s="1124"/>
      <c r="E25" s="1537"/>
      <c r="G25" s="1517"/>
      <c r="H25" s="761"/>
      <c r="I25" s="1463"/>
    </row>
    <row r="26" spans="1:9" x14ac:dyDescent="0.2">
      <c r="A26" s="776">
        <f t="shared" si="0"/>
        <v>16</v>
      </c>
      <c r="B26" s="777" t="s">
        <v>45</v>
      </c>
      <c r="C26" s="1535"/>
      <c r="D26" s="1132"/>
      <c r="E26" s="1537"/>
      <c r="F26" s="803" t="s">
        <v>34</v>
      </c>
      <c r="G26" s="1517"/>
      <c r="H26" s="761"/>
      <c r="I26" s="1463"/>
    </row>
    <row r="27" spans="1:9" x14ac:dyDescent="0.2">
      <c r="A27" s="776">
        <f t="shared" si="0"/>
        <v>17</v>
      </c>
      <c r="B27" s="777" t="s">
        <v>46</v>
      </c>
      <c r="C27" s="1534"/>
      <c r="D27" s="1131"/>
      <c r="E27" s="1537"/>
      <c r="F27" s="786" t="s">
        <v>256</v>
      </c>
      <c r="G27" s="1517">
        <f>'[1]felhalm. kiad.  '!G105</f>
        <v>1500</v>
      </c>
      <c r="H27" s="761">
        <v>1343</v>
      </c>
      <c r="I27" s="1463">
        <f t="shared" si="1"/>
        <v>0.89533333333333331</v>
      </c>
    </row>
    <row r="28" spans="1:9" x14ac:dyDescent="0.2">
      <c r="A28" s="776">
        <f t="shared" si="0"/>
        <v>18</v>
      </c>
      <c r="B28" s="777"/>
      <c r="C28" s="1534"/>
      <c r="D28" s="1131"/>
      <c r="E28" s="1537"/>
      <c r="F28" s="786" t="s">
        <v>31</v>
      </c>
      <c r="G28" s="1517">
        <v>0</v>
      </c>
      <c r="H28" s="761"/>
      <c r="I28" s="1463"/>
    </row>
    <row r="29" spans="1:9" x14ac:dyDescent="0.2">
      <c r="A29" s="776">
        <f t="shared" si="0"/>
        <v>19</v>
      </c>
      <c r="B29" s="760" t="s">
        <v>49</v>
      </c>
      <c r="C29" s="1529">
        <f>'[1]Intézm kötelező-nem kötelező'!AE52+'[1]Intézm kötelező-nem kötelező'!AF52</f>
        <v>619</v>
      </c>
      <c r="D29" s="188">
        <v>863</v>
      </c>
      <c r="E29" s="1537">
        <f t="shared" si="2"/>
        <v>1.3941841680129241</v>
      </c>
      <c r="F29" s="786" t="s">
        <v>32</v>
      </c>
      <c r="G29" s="1517"/>
      <c r="H29" s="761"/>
      <c r="I29" s="1463"/>
    </row>
    <row r="30" spans="1:9" s="789" customFormat="1" x14ac:dyDescent="0.2">
      <c r="A30" s="776">
        <f t="shared" si="0"/>
        <v>20</v>
      </c>
      <c r="B30" s="760" t="s">
        <v>47</v>
      </c>
      <c r="C30" s="1529">
        <f>'[1]Intézm kötelező-nem kötelező'!AG52+'[1]Intézm kötelező-nem kötelező'!AH52</f>
        <v>0</v>
      </c>
      <c r="D30" s="188"/>
      <c r="E30" s="1537"/>
      <c r="F30" s="786" t="s">
        <v>423</v>
      </c>
      <c r="G30" s="1517">
        <f>'[1]Intézm kötelező-nem kötelező'!R52+'[1]Intézm kötelező-nem kötelező'!S52</f>
        <v>0</v>
      </c>
      <c r="I30" s="1463"/>
    </row>
    <row r="31" spans="1:9" x14ac:dyDescent="0.2">
      <c r="A31" s="776">
        <f t="shared" si="0"/>
        <v>21</v>
      </c>
      <c r="C31" s="1529"/>
      <c r="D31" s="188"/>
      <c r="E31" s="1537"/>
      <c r="F31" s="786" t="s">
        <v>420</v>
      </c>
      <c r="G31" s="1517">
        <f>'[1]Intézm kötelező-nem kötelező'!T52+'[1]Intézm kötelező-nem kötelező'!U52</f>
        <v>0</v>
      </c>
      <c r="H31" s="761"/>
      <c r="I31" s="1463"/>
    </row>
    <row r="32" spans="1:9" s="796" customFormat="1" x14ac:dyDescent="0.2">
      <c r="A32" s="776">
        <f t="shared" si="0"/>
        <v>22</v>
      </c>
      <c r="B32" s="793" t="s">
        <v>51</v>
      </c>
      <c r="C32" s="1555">
        <f>C14+C20+C29</f>
        <v>8167</v>
      </c>
      <c r="D32" s="1555">
        <f>D14+D20+D29</f>
        <v>9103</v>
      </c>
      <c r="E32" s="1537">
        <f t="shared" si="2"/>
        <v>1.1146075670380802</v>
      </c>
      <c r="F32" s="786" t="s">
        <v>416</v>
      </c>
      <c r="G32" s="1517"/>
      <c r="I32" s="1463"/>
    </row>
    <row r="33" spans="1:9" x14ac:dyDescent="0.2">
      <c r="A33" s="776">
        <f t="shared" si="0"/>
        <v>23</v>
      </c>
      <c r="B33" s="838" t="s">
        <v>66</v>
      </c>
      <c r="C33" s="1542">
        <f>C16+C22+C30</f>
        <v>0</v>
      </c>
      <c r="D33" s="1542">
        <f>D16+D22+D30</f>
        <v>0</v>
      </c>
      <c r="E33" s="1537"/>
      <c r="F33" s="1549" t="s">
        <v>67</v>
      </c>
      <c r="G33" s="1542">
        <f>SUM(G27:G31)</f>
        <v>1500</v>
      </c>
      <c r="H33" s="1542">
        <f>SUM(H27:H31)</f>
        <v>1343</v>
      </c>
      <c r="I33" s="1463">
        <f t="shared" si="1"/>
        <v>0.89533333333333331</v>
      </c>
    </row>
    <row r="34" spans="1:9" x14ac:dyDescent="0.2">
      <c r="A34" s="776">
        <f t="shared" si="0"/>
        <v>24</v>
      </c>
      <c r="B34" s="795" t="s">
        <v>50</v>
      </c>
      <c r="C34" s="1521">
        <f>C32+C33</f>
        <v>8167</v>
      </c>
      <c r="D34" s="1521">
        <f>D32+D33</f>
        <v>9103</v>
      </c>
      <c r="E34" s="1537">
        <f t="shared" si="2"/>
        <v>1.1146075670380802</v>
      </c>
      <c r="F34" s="819" t="s">
        <v>68</v>
      </c>
      <c r="G34" s="1521">
        <f>G24+G33</f>
        <v>64963</v>
      </c>
      <c r="H34" s="1521">
        <f>H24+H33</f>
        <v>60126</v>
      </c>
      <c r="I34" s="1463">
        <f t="shared" si="1"/>
        <v>0.92554223173190897</v>
      </c>
    </row>
    <row r="35" spans="1:9" x14ac:dyDescent="0.2">
      <c r="A35" s="776">
        <f t="shared" si="0"/>
        <v>25</v>
      </c>
      <c r="C35" s="1520"/>
      <c r="D35" s="1276"/>
      <c r="E35" s="1537"/>
      <c r="G35" s="1520"/>
      <c r="H35" s="761"/>
      <c r="I35" s="1463"/>
    </row>
    <row r="36" spans="1:9" x14ac:dyDescent="0.2">
      <c r="A36" s="776">
        <f t="shared" si="0"/>
        <v>26</v>
      </c>
      <c r="C36" s="1520"/>
      <c r="D36" s="1276"/>
      <c r="E36" s="1537"/>
      <c r="F36" s="839"/>
      <c r="G36" s="1522"/>
      <c r="H36" s="761"/>
      <c r="I36" s="1463"/>
    </row>
    <row r="37" spans="1:9" s="796" customFormat="1" x14ac:dyDescent="0.2">
      <c r="A37" s="776">
        <f t="shared" si="0"/>
        <v>27</v>
      </c>
      <c r="B37" s="760"/>
      <c r="C37" s="1520"/>
      <c r="D37" s="1276"/>
      <c r="E37" s="1537"/>
      <c r="F37" s="763"/>
      <c r="G37" s="1520"/>
      <c r="I37" s="1463"/>
    </row>
    <row r="38" spans="1:9" s="796" customFormat="1" x14ac:dyDescent="0.2">
      <c r="A38" s="776">
        <f t="shared" si="0"/>
        <v>28</v>
      </c>
      <c r="B38" s="803" t="s">
        <v>52</v>
      </c>
      <c r="C38" s="1535"/>
      <c r="D38" s="1132"/>
      <c r="E38" s="1537"/>
      <c r="F38" s="803" t="s">
        <v>33</v>
      </c>
      <c r="G38" s="1523"/>
      <c r="I38" s="1463"/>
    </row>
    <row r="39" spans="1:9" s="796" customFormat="1" x14ac:dyDescent="0.2">
      <c r="A39" s="776">
        <f t="shared" si="0"/>
        <v>29</v>
      </c>
      <c r="B39" s="804" t="s">
        <v>641</v>
      </c>
      <c r="C39" s="1535"/>
      <c r="D39" s="1132"/>
      <c r="E39" s="1537"/>
      <c r="F39" s="804" t="s">
        <v>4</v>
      </c>
      <c r="G39" s="1524"/>
      <c r="I39" s="1463"/>
    </row>
    <row r="40" spans="1:9" s="796" customFormat="1" x14ac:dyDescent="0.2">
      <c r="A40" s="776">
        <f t="shared" si="0"/>
        <v>30</v>
      </c>
      <c r="B40" s="760" t="s">
        <v>2967</v>
      </c>
      <c r="C40" s="1535"/>
      <c r="D40" s="1132"/>
      <c r="E40" s="1537"/>
      <c r="F40" s="777" t="s">
        <v>3</v>
      </c>
      <c r="G40" s="1523"/>
      <c r="I40" s="1463"/>
    </row>
    <row r="41" spans="1:9" x14ac:dyDescent="0.2">
      <c r="A41" s="776">
        <f t="shared" si="0"/>
        <v>31</v>
      </c>
      <c r="B41" s="786" t="s">
        <v>643</v>
      </c>
      <c r="C41" s="1556"/>
      <c r="D41" s="1277"/>
      <c r="E41" s="1537"/>
      <c r="F41" s="786" t="s">
        <v>5</v>
      </c>
      <c r="G41" s="1523"/>
      <c r="H41" s="761"/>
      <c r="I41" s="1463"/>
    </row>
    <row r="42" spans="1:9" x14ac:dyDescent="0.2">
      <c r="A42" s="776">
        <f t="shared" si="0"/>
        <v>32</v>
      </c>
      <c r="B42" s="786" t="s">
        <v>190</v>
      </c>
      <c r="C42" s="1534"/>
      <c r="D42" s="1131"/>
      <c r="E42" s="1537"/>
      <c r="F42" s="786" t="s">
        <v>6</v>
      </c>
      <c r="G42" s="1523"/>
      <c r="H42" s="761"/>
      <c r="I42" s="1463"/>
    </row>
    <row r="43" spans="1:9" x14ac:dyDescent="0.2">
      <c r="A43" s="776">
        <f t="shared" si="0"/>
        <v>33</v>
      </c>
      <c r="B43" s="814" t="s">
        <v>191</v>
      </c>
      <c r="C43" s="1529">
        <f>'[1]Intézm kötelező-nem kötelező'!AN50</f>
        <v>5636</v>
      </c>
      <c r="D43" s="188">
        <v>5636</v>
      </c>
      <c r="E43" s="1537">
        <f t="shared" si="2"/>
        <v>1</v>
      </c>
      <c r="F43" s="786" t="s">
        <v>7</v>
      </c>
      <c r="G43" s="1523"/>
      <c r="H43" s="761"/>
      <c r="I43" s="1463"/>
    </row>
    <row r="44" spans="1:9" x14ac:dyDescent="0.2">
      <c r="A44" s="776">
        <f t="shared" si="0"/>
        <v>34</v>
      </c>
      <c r="B44" s="814" t="s">
        <v>791</v>
      </c>
      <c r="C44" s="1529">
        <v>0</v>
      </c>
      <c r="D44" s="188"/>
      <c r="E44" s="1537"/>
      <c r="F44" s="786"/>
      <c r="G44" s="1523"/>
      <c r="H44" s="761"/>
      <c r="I44" s="1463"/>
    </row>
    <row r="45" spans="1:9" x14ac:dyDescent="0.2">
      <c r="A45" s="776">
        <f t="shared" si="0"/>
        <v>35</v>
      </c>
      <c r="B45" s="786" t="s">
        <v>644</v>
      </c>
      <c r="C45" s="1529"/>
      <c r="D45" s="188"/>
      <c r="E45" s="1537"/>
      <c r="F45" s="786" t="s">
        <v>8</v>
      </c>
      <c r="G45" s="1520"/>
      <c r="H45" s="761"/>
      <c r="I45" s="1463"/>
    </row>
    <row r="46" spans="1:9" x14ac:dyDescent="0.2">
      <c r="A46" s="776">
        <f t="shared" si="0"/>
        <v>36</v>
      </c>
      <c r="B46" s="786" t="s">
        <v>645</v>
      </c>
      <c r="C46" s="1529"/>
      <c r="D46" s="188"/>
      <c r="E46" s="1537"/>
      <c r="F46" s="786" t="s">
        <v>9</v>
      </c>
      <c r="G46" s="1520"/>
      <c r="H46" s="761"/>
      <c r="I46" s="1463"/>
    </row>
    <row r="47" spans="1:9" x14ac:dyDescent="0.2">
      <c r="A47" s="776">
        <f t="shared" si="0"/>
        <v>37</v>
      </c>
      <c r="B47" s="786" t="s">
        <v>194</v>
      </c>
      <c r="C47" s="1529"/>
      <c r="D47" s="188"/>
      <c r="E47" s="1537"/>
      <c r="F47" s="786" t="s">
        <v>10</v>
      </c>
      <c r="G47" s="1520"/>
      <c r="H47" s="761"/>
      <c r="I47" s="1463"/>
    </row>
    <row r="48" spans="1:9" x14ac:dyDescent="0.2">
      <c r="A48" s="776">
        <f t="shared" si="0"/>
        <v>38</v>
      </c>
      <c r="B48" s="814" t="s">
        <v>195</v>
      </c>
      <c r="C48" s="1529">
        <f>G24-(C34+C43+C44)</f>
        <v>49660</v>
      </c>
      <c r="D48" s="188">
        <v>48900</v>
      </c>
      <c r="E48" s="1537">
        <f t="shared" si="2"/>
        <v>0.98469593233991137</v>
      </c>
      <c r="F48" s="786" t="s">
        <v>11</v>
      </c>
      <c r="G48" s="1520"/>
      <c r="H48" s="761"/>
      <c r="I48" s="1463"/>
    </row>
    <row r="49" spans="1:9" x14ac:dyDescent="0.2">
      <c r="A49" s="776">
        <f t="shared" si="0"/>
        <v>39</v>
      </c>
      <c r="B49" s="814" t="s">
        <v>196</v>
      </c>
      <c r="C49" s="1529">
        <f>G33-C33</f>
        <v>1500</v>
      </c>
      <c r="D49" s="188">
        <v>1343</v>
      </c>
      <c r="E49" s="1537">
        <f t="shared" si="2"/>
        <v>0.89533333333333331</v>
      </c>
      <c r="F49" s="786" t="s">
        <v>12</v>
      </c>
      <c r="G49" s="1520"/>
      <c r="H49" s="761"/>
      <c r="I49" s="1463"/>
    </row>
    <row r="50" spans="1:9" x14ac:dyDescent="0.2">
      <c r="A50" s="776">
        <f t="shared" si="0"/>
        <v>40</v>
      </c>
      <c r="B50" s="786" t="s">
        <v>1</v>
      </c>
      <c r="C50" s="1534"/>
      <c r="D50" s="1131"/>
      <c r="E50" s="1537"/>
      <c r="F50" s="786" t="s">
        <v>13</v>
      </c>
      <c r="G50" s="1520"/>
      <c r="H50" s="761"/>
      <c r="I50" s="1463"/>
    </row>
    <row r="51" spans="1:9" x14ac:dyDescent="0.2">
      <c r="A51" s="776">
        <f t="shared" si="0"/>
        <v>41</v>
      </c>
      <c r="B51" s="786"/>
      <c r="C51" s="1534"/>
      <c r="D51" s="1131"/>
      <c r="E51" s="1537"/>
      <c r="F51" s="786" t="s">
        <v>14</v>
      </c>
      <c r="G51" s="1520"/>
      <c r="H51" s="761"/>
      <c r="I51" s="1463"/>
    </row>
    <row r="52" spans="1:9" x14ac:dyDescent="0.2">
      <c r="A52" s="776">
        <f t="shared" si="0"/>
        <v>42</v>
      </c>
      <c r="B52" s="786"/>
      <c r="C52" s="1534"/>
      <c r="D52" s="1131"/>
      <c r="E52" s="1537"/>
      <c r="F52" s="786" t="s">
        <v>15</v>
      </c>
      <c r="G52" s="1520"/>
      <c r="H52" s="761"/>
      <c r="I52" s="1463"/>
    </row>
    <row r="53" spans="1:9" ht="12" thickBot="1" x14ac:dyDescent="0.25">
      <c r="A53" s="776">
        <f t="shared" si="0"/>
        <v>43</v>
      </c>
      <c r="B53" s="795" t="s">
        <v>424</v>
      </c>
      <c r="C53" s="1531">
        <f>SUM(C39:C51)</f>
        <v>56796</v>
      </c>
      <c r="D53" s="1531">
        <f>SUM(D39:D51)</f>
        <v>55879</v>
      </c>
      <c r="E53" s="1537">
        <f t="shared" si="2"/>
        <v>0.98385449679554893</v>
      </c>
      <c r="F53" s="803" t="s">
        <v>417</v>
      </c>
      <c r="G53" s="1521">
        <f>SUM(G39:G52)</f>
        <v>0</v>
      </c>
      <c r="H53" s="1521">
        <f>SUM(H39:H52)</f>
        <v>0</v>
      </c>
      <c r="I53" s="1463"/>
    </row>
    <row r="54" spans="1:9" ht="12" thickBot="1" x14ac:dyDescent="0.25">
      <c r="A54" s="815">
        <f t="shared" si="0"/>
        <v>44</v>
      </c>
      <c r="B54" s="1273" t="s">
        <v>419</v>
      </c>
      <c r="C54" s="1553">
        <f>C34+C53</f>
        <v>64963</v>
      </c>
      <c r="D54" s="1553">
        <f>D34+D53</f>
        <v>64982</v>
      </c>
      <c r="E54" s="1538">
        <f t="shared" si="2"/>
        <v>1.0002924741776087</v>
      </c>
      <c r="F54" s="914" t="s">
        <v>418</v>
      </c>
      <c r="G54" s="1536">
        <f>G34+G53</f>
        <v>64963</v>
      </c>
      <c r="H54" s="1536">
        <f>H34+H53</f>
        <v>60126</v>
      </c>
      <c r="I54" s="1539">
        <f t="shared" si="1"/>
        <v>0.92554223173190897</v>
      </c>
    </row>
    <row r="55" spans="1:9" x14ac:dyDescent="0.2">
      <c r="B55" s="795"/>
      <c r="C55" s="819"/>
      <c r="D55" s="819"/>
      <c r="E55" s="819"/>
      <c r="F55" s="819"/>
      <c r="G55" s="799"/>
    </row>
  </sheetData>
  <mergeCells count="14">
    <mergeCell ref="H8:H9"/>
    <mergeCell ref="I8:I9"/>
    <mergeCell ref="D8:D9"/>
    <mergeCell ref="E8:E9"/>
    <mergeCell ref="A1:I1"/>
    <mergeCell ref="A4:I4"/>
    <mergeCell ref="A5:I5"/>
    <mergeCell ref="A6:I6"/>
    <mergeCell ref="A7:I7"/>
    <mergeCell ref="C8:C9"/>
    <mergeCell ref="F8:F9"/>
    <mergeCell ref="G8:G9"/>
    <mergeCell ref="A8:A10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6" tint="-0.249977111117893"/>
    <pageSetUpPr fitToPage="1"/>
  </sheetPr>
  <dimension ref="A1:I56"/>
  <sheetViews>
    <sheetView topLeftCell="A10" zoomScale="120" workbookViewId="0">
      <selection activeCell="H20" sqref="H20"/>
    </sheetView>
  </sheetViews>
  <sheetFormatPr defaultColWidth="9.140625" defaultRowHeight="11.25" x14ac:dyDescent="0.2"/>
  <cols>
    <col min="1" max="1" width="4.85546875" style="760" customWidth="1"/>
    <col min="2" max="2" width="36.7109375" style="760" customWidth="1"/>
    <col min="3" max="5" width="9" style="763" customWidth="1"/>
    <col min="6" max="6" width="38" style="763" customWidth="1"/>
    <col min="7" max="7" width="9" style="778" customWidth="1"/>
    <col min="8" max="8" width="9" style="760" customWidth="1"/>
    <col min="9" max="9" width="9" style="761" customWidth="1"/>
    <col min="10" max="16384" width="9.140625" style="761"/>
  </cols>
  <sheetData>
    <row r="1" spans="1:9" ht="12.75" customHeight="1" x14ac:dyDescent="0.2">
      <c r="A1" s="2185" t="s">
        <v>3037</v>
      </c>
      <c r="B1" s="2185"/>
      <c r="C1" s="2185"/>
      <c r="D1" s="2185"/>
      <c r="E1" s="2185"/>
      <c r="F1" s="2185"/>
      <c r="G1" s="2185"/>
      <c r="H1" s="2185"/>
      <c r="I1" s="2185"/>
    </row>
    <row r="2" spans="1:9" x14ac:dyDescent="0.2">
      <c r="G2" s="1267"/>
    </row>
    <row r="3" spans="1:9" x14ac:dyDescent="0.2">
      <c r="G3" s="1267"/>
    </row>
    <row r="4" spans="1:9" s="766" customFormat="1" ht="12.75" customHeight="1" x14ac:dyDescent="0.2">
      <c r="A4" s="1886" t="s">
        <v>74</v>
      </c>
      <c r="B4" s="1886"/>
      <c r="C4" s="1886"/>
      <c r="D4" s="1886"/>
      <c r="E4" s="1886"/>
      <c r="F4" s="1886"/>
      <c r="G4" s="1886"/>
      <c r="H4" s="1886"/>
      <c r="I4" s="1886"/>
    </row>
    <row r="5" spans="1:9" s="766" customFormat="1" ht="12.75" customHeight="1" x14ac:dyDescent="0.2">
      <c r="A5" s="2169" t="s">
        <v>673</v>
      </c>
      <c r="B5" s="2169"/>
      <c r="C5" s="2169"/>
      <c r="D5" s="2169"/>
      <c r="E5" s="2169"/>
      <c r="F5" s="2169"/>
      <c r="G5" s="2169"/>
      <c r="H5" s="2169"/>
      <c r="I5" s="2169"/>
    </row>
    <row r="6" spans="1:9" s="766" customFormat="1" ht="12.75" customHeight="1" x14ac:dyDescent="0.2">
      <c r="A6" s="1886" t="s">
        <v>2960</v>
      </c>
      <c r="B6" s="1886"/>
      <c r="C6" s="1886"/>
      <c r="D6" s="1886"/>
      <c r="E6" s="1886"/>
      <c r="F6" s="1886"/>
      <c r="G6" s="1886"/>
      <c r="H6" s="1886"/>
      <c r="I6" s="1886"/>
    </row>
    <row r="7" spans="1:9" s="766" customFormat="1" ht="12.75" customHeight="1" x14ac:dyDescent="0.2">
      <c r="A7" s="1888" t="s">
        <v>293</v>
      </c>
      <c r="B7" s="1888"/>
      <c r="C7" s="1888"/>
      <c r="D7" s="1888"/>
      <c r="E7" s="1888"/>
      <c r="F7" s="1888"/>
      <c r="G7" s="1888"/>
      <c r="H7" s="1888"/>
      <c r="I7" s="1888"/>
    </row>
    <row r="8" spans="1:9" s="766" customFormat="1" ht="12.75" customHeight="1" x14ac:dyDescent="0.2">
      <c r="A8" s="2182" t="s">
        <v>55</v>
      </c>
      <c r="B8" s="2183" t="s">
        <v>56</v>
      </c>
      <c r="C8" s="1907" t="s">
        <v>57</v>
      </c>
      <c r="D8" s="1884" t="s">
        <v>58</v>
      </c>
      <c r="E8" s="1884" t="s">
        <v>59</v>
      </c>
      <c r="F8" s="2180" t="s">
        <v>446</v>
      </c>
      <c r="G8" s="2065" t="s">
        <v>447</v>
      </c>
      <c r="H8" s="2167" t="s">
        <v>448</v>
      </c>
      <c r="I8" s="2167" t="s">
        <v>557</v>
      </c>
    </row>
    <row r="9" spans="1:9" s="766" customFormat="1" ht="12.75" customHeight="1" x14ac:dyDescent="0.2">
      <c r="A9" s="2182"/>
      <c r="B9" s="2184"/>
      <c r="C9" s="1908"/>
      <c r="D9" s="1884"/>
      <c r="E9" s="1884"/>
      <c r="F9" s="2180"/>
      <c r="G9" s="2172"/>
      <c r="H9" s="2167"/>
      <c r="I9" s="2167"/>
    </row>
    <row r="10" spans="1:9" s="771" customFormat="1" ht="36.6" customHeight="1" x14ac:dyDescent="0.2">
      <c r="A10" s="1889"/>
      <c r="B10" s="1279" t="s">
        <v>60</v>
      </c>
      <c r="C10" s="1669" t="s">
        <v>3059</v>
      </c>
      <c r="D10" s="1669" t="s">
        <v>3055</v>
      </c>
      <c r="E10" s="1669" t="s">
        <v>3056</v>
      </c>
      <c r="F10" s="769" t="s">
        <v>64</v>
      </c>
      <c r="G10" s="1669" t="s">
        <v>3059</v>
      </c>
      <c r="H10" s="1669" t="s">
        <v>3055</v>
      </c>
      <c r="I10" s="1669" t="s">
        <v>3056</v>
      </c>
    </row>
    <row r="11" spans="1:9" ht="11.45" customHeight="1" x14ac:dyDescent="0.2">
      <c r="A11" s="772">
        <v>1</v>
      </c>
      <c r="B11" s="773" t="s">
        <v>24</v>
      </c>
      <c r="C11" s="1528"/>
      <c r="D11" s="774"/>
      <c r="E11" s="1528"/>
      <c r="F11" s="1548" t="s">
        <v>25</v>
      </c>
      <c r="G11" s="1546"/>
      <c r="H11" s="761"/>
      <c r="I11" s="1525"/>
    </row>
    <row r="12" spans="1:9" x14ac:dyDescent="0.2">
      <c r="A12" s="776">
        <f t="shared" ref="A12:A54" si="0">A11+1</f>
        <v>2</v>
      </c>
      <c r="B12" s="777" t="s">
        <v>35</v>
      </c>
      <c r="C12" s="1557"/>
      <c r="D12" s="786"/>
      <c r="E12" s="1557"/>
      <c r="F12" s="786" t="s">
        <v>198</v>
      </c>
      <c r="G12" s="1515">
        <f>'[1]Intézm kötelező-nem kötelező'!D78+'[1]Intézm kötelező-nem kötelező'!E78</f>
        <v>274511</v>
      </c>
      <c r="H12" s="778">
        <v>272299</v>
      </c>
      <c r="I12" s="1463">
        <f>H12/G12</f>
        <v>0.99194203510970413</v>
      </c>
    </row>
    <row r="13" spans="1:9" x14ac:dyDescent="0.2">
      <c r="A13" s="776">
        <f t="shared" si="0"/>
        <v>3</v>
      </c>
      <c r="B13" s="777" t="s">
        <v>36</v>
      </c>
      <c r="C13" s="1529">
        <v>0</v>
      </c>
      <c r="D13" s="188"/>
      <c r="E13" s="1537"/>
      <c r="F13" s="786" t="s">
        <v>199</v>
      </c>
      <c r="G13" s="1515">
        <f>'[1]Intézm kötelező-nem kötelező'!F78+'[1]Intézm kötelező-nem kötelező'!G78</f>
        <v>37803</v>
      </c>
      <c r="H13" s="778">
        <v>37521</v>
      </c>
      <c r="I13" s="1463">
        <f t="shared" ref="I13:I54" si="1">H13/G13</f>
        <v>0.99254027458138239</v>
      </c>
    </row>
    <row r="14" spans="1:9" x14ac:dyDescent="0.2">
      <c r="A14" s="776">
        <f t="shared" si="0"/>
        <v>4</v>
      </c>
      <c r="B14" s="777" t="s">
        <v>2964</v>
      </c>
      <c r="C14" s="1529">
        <f>'[1]Intézm kötelező-nem kötelező'!AA78+'[1]Intézm kötelező-nem kötelező'!AB78</f>
        <v>31390</v>
      </c>
      <c r="D14" s="188">
        <v>29038</v>
      </c>
      <c r="E14" s="1537">
        <f t="shared" ref="E14:E54" si="2">D14/C14</f>
        <v>0.92507167887862374</v>
      </c>
      <c r="F14" s="786" t="s">
        <v>200</v>
      </c>
      <c r="G14" s="1515">
        <f>'[1]Intézm kötelező-nem kötelező'!H78+'[1]Intézm kötelező-nem kötelező'!I78</f>
        <v>156886</v>
      </c>
      <c r="H14" s="778">
        <v>150318</v>
      </c>
      <c r="I14" s="1463">
        <f t="shared" si="1"/>
        <v>0.95813520645564298</v>
      </c>
    </row>
    <row r="15" spans="1:9" ht="12" customHeight="1" x14ac:dyDescent="0.2">
      <c r="A15" s="776">
        <f t="shared" si="0"/>
        <v>5</v>
      </c>
      <c r="B15" s="841"/>
      <c r="C15" s="1529"/>
      <c r="D15" s="188"/>
      <c r="E15" s="1537"/>
      <c r="F15" s="786"/>
      <c r="G15" s="1534"/>
      <c r="H15" s="778"/>
      <c r="I15" s="1463"/>
    </row>
    <row r="16" spans="1:9" x14ac:dyDescent="0.2">
      <c r="A16" s="776">
        <f t="shared" si="0"/>
        <v>6</v>
      </c>
      <c r="B16" s="777" t="s">
        <v>37</v>
      </c>
      <c r="C16" s="1529">
        <f>'[1]Intézm kötelező-nem kötelező'!AG78+'[1]Intézm kötelező-nem kötelező'!AH78</f>
        <v>0</v>
      </c>
      <c r="D16" s="188"/>
      <c r="E16" s="1537"/>
      <c r="F16" s="786" t="s">
        <v>28</v>
      </c>
      <c r="G16" s="1517">
        <v>0</v>
      </c>
      <c r="H16" s="778"/>
      <c r="I16" s="1463"/>
    </row>
    <row r="17" spans="1:9" x14ac:dyDescent="0.2">
      <c r="A17" s="776">
        <f t="shared" si="0"/>
        <v>7</v>
      </c>
      <c r="B17" s="777"/>
      <c r="C17" s="1529"/>
      <c r="D17" s="188"/>
      <c r="E17" s="1537"/>
      <c r="F17" s="786" t="s">
        <v>30</v>
      </c>
      <c r="G17" s="1517"/>
      <c r="H17" s="778"/>
      <c r="I17" s="1463"/>
    </row>
    <row r="18" spans="1:9" x14ac:dyDescent="0.2">
      <c r="A18" s="776">
        <f t="shared" si="0"/>
        <v>8</v>
      </c>
      <c r="B18" s="777" t="s">
        <v>38</v>
      </c>
      <c r="C18" s="1529">
        <v>0</v>
      </c>
      <c r="D18" s="188"/>
      <c r="E18" s="1537"/>
      <c r="F18" s="786" t="s">
        <v>422</v>
      </c>
      <c r="G18" s="1517">
        <f>'[1]Intézm kötelező-nem kötelező'!J78+'[1]Intézm kötelező-nem kötelező'!K78</f>
        <v>0</v>
      </c>
      <c r="H18" s="778">
        <v>157</v>
      </c>
      <c r="I18" s="1463"/>
    </row>
    <row r="19" spans="1:9" x14ac:dyDescent="0.2">
      <c r="A19" s="776">
        <f t="shared" si="0"/>
        <v>9</v>
      </c>
      <c r="B19" s="783" t="s">
        <v>39</v>
      </c>
      <c r="C19" s="1515"/>
      <c r="D19" s="826"/>
      <c r="E19" s="1537"/>
      <c r="F19" s="786" t="s">
        <v>421</v>
      </c>
      <c r="G19" s="1517">
        <f>'[1]Intézm kötelező-nem kötelező'!L78+'[1]Intézm kötelező-nem kötelező'!M78</f>
        <v>14810</v>
      </c>
      <c r="H19" s="778">
        <v>14648</v>
      </c>
      <c r="I19" s="1463">
        <f t="shared" si="1"/>
        <v>0.98906144496961512</v>
      </c>
    </row>
    <row r="20" spans="1:9" x14ac:dyDescent="0.2">
      <c r="A20" s="776">
        <f t="shared" si="0"/>
        <v>10</v>
      </c>
      <c r="B20" s="777" t="s">
        <v>177</v>
      </c>
      <c r="C20" s="1515">
        <f>'[1]Intézm kötelező-nem kötelező'!AC78+'[1]Intézm kötelező-nem kötelező'!AD78</f>
        <v>143855</v>
      </c>
      <c r="D20" s="826">
        <v>142893</v>
      </c>
      <c r="E20" s="1537">
        <f t="shared" si="2"/>
        <v>0.99331271071565119</v>
      </c>
      <c r="F20" s="786" t="s">
        <v>778</v>
      </c>
      <c r="G20" s="1517">
        <f>'[1]Intézm kötelező-nem kötelező'!N78+'[1]Intézm kötelező-nem kötelező'!O78</f>
        <v>0</v>
      </c>
      <c r="H20" s="778"/>
      <c r="I20" s="1463"/>
    </row>
    <row r="21" spans="1:9" x14ac:dyDescent="0.2">
      <c r="A21" s="776">
        <f t="shared" si="0"/>
        <v>11</v>
      </c>
      <c r="C21" s="1515"/>
      <c r="D21" s="826"/>
      <c r="E21" s="1537"/>
      <c r="F21" s="786" t="s">
        <v>414</v>
      </c>
      <c r="G21" s="1520"/>
      <c r="H21" s="761"/>
      <c r="I21" s="1463"/>
    </row>
    <row r="22" spans="1:9" s="789" customFormat="1" x14ac:dyDescent="0.2">
      <c r="A22" s="776">
        <f t="shared" si="0"/>
        <v>12</v>
      </c>
      <c r="B22" s="760" t="s">
        <v>41</v>
      </c>
      <c r="C22" s="1515">
        <f>'[1]Intézm kötelező-nem kötelező'!AI78+'[1]Intézm kötelező-nem kötelező'!AJ78</f>
        <v>0</v>
      </c>
      <c r="D22" s="826"/>
      <c r="E22" s="1537"/>
      <c r="F22" s="786" t="s">
        <v>415</v>
      </c>
      <c r="G22" s="1520"/>
      <c r="I22" s="1463"/>
    </row>
    <row r="23" spans="1:9" s="789" customFormat="1" x14ac:dyDescent="0.2">
      <c r="A23" s="776">
        <f t="shared" si="0"/>
        <v>13</v>
      </c>
      <c r="B23" s="760" t="s">
        <v>42</v>
      </c>
      <c r="C23" s="1515"/>
      <c r="D23" s="826"/>
      <c r="E23" s="1537"/>
      <c r="F23" s="763"/>
      <c r="G23" s="1517"/>
      <c r="I23" s="1463"/>
    </row>
    <row r="24" spans="1:9" x14ac:dyDescent="0.2">
      <c r="A24" s="776">
        <f t="shared" si="0"/>
        <v>14</v>
      </c>
      <c r="B24" s="777" t="s">
        <v>43</v>
      </c>
      <c r="C24" s="1541"/>
      <c r="D24" s="830"/>
      <c r="E24" s="1537"/>
      <c r="F24" s="839" t="s">
        <v>65</v>
      </c>
      <c r="G24" s="1519">
        <f>SUM(G12:G22)</f>
        <v>484010</v>
      </c>
      <c r="H24" s="1519">
        <f>SUM(H12:H22)</f>
        <v>474943</v>
      </c>
      <c r="I24" s="1463">
        <f t="shared" si="1"/>
        <v>0.98126691597281046</v>
      </c>
    </row>
    <row r="25" spans="1:9" x14ac:dyDescent="0.2">
      <c r="A25" s="776">
        <f t="shared" si="0"/>
        <v>15</v>
      </c>
      <c r="B25" s="777" t="s">
        <v>44</v>
      </c>
      <c r="C25" s="1515">
        <v>0</v>
      </c>
      <c r="D25" s="826">
        <v>20</v>
      </c>
      <c r="E25" s="1537"/>
      <c r="G25" s="1517"/>
      <c r="H25" s="761"/>
      <c r="I25" s="1463"/>
    </row>
    <row r="26" spans="1:9" x14ac:dyDescent="0.2">
      <c r="A26" s="776">
        <f t="shared" si="0"/>
        <v>16</v>
      </c>
      <c r="B26" s="777" t="s">
        <v>45</v>
      </c>
      <c r="C26" s="1531"/>
      <c r="D26" s="336"/>
      <c r="E26" s="1537"/>
      <c r="F26" s="803" t="s">
        <v>34</v>
      </c>
      <c r="G26" s="1517"/>
      <c r="H26" s="761"/>
      <c r="I26" s="1463"/>
    </row>
    <row r="27" spans="1:9" x14ac:dyDescent="0.2">
      <c r="A27" s="776">
        <f t="shared" si="0"/>
        <v>17</v>
      </c>
      <c r="B27" s="777" t="s">
        <v>46</v>
      </c>
      <c r="C27" s="1529"/>
      <c r="D27" s="188"/>
      <c r="E27" s="1537"/>
      <c r="F27" s="786" t="s">
        <v>256</v>
      </c>
      <c r="G27" s="1517">
        <f>'[1]felhalm. kiad.  '!G111</f>
        <v>3586</v>
      </c>
      <c r="H27" s="761">
        <v>3584</v>
      </c>
      <c r="I27" s="1463">
        <f t="shared" si="1"/>
        <v>0.99944227551589515</v>
      </c>
    </row>
    <row r="28" spans="1:9" x14ac:dyDescent="0.2">
      <c r="A28" s="776">
        <f t="shared" si="0"/>
        <v>18</v>
      </c>
      <c r="B28" s="777"/>
      <c r="C28" s="1529"/>
      <c r="D28" s="188"/>
      <c r="E28" s="1537"/>
      <c r="F28" s="786" t="s">
        <v>31</v>
      </c>
      <c r="G28" s="1517"/>
      <c r="H28" s="761"/>
      <c r="I28" s="1463"/>
    </row>
    <row r="29" spans="1:9" x14ac:dyDescent="0.2">
      <c r="A29" s="776">
        <f t="shared" si="0"/>
        <v>19</v>
      </c>
      <c r="B29" s="760" t="s">
        <v>49</v>
      </c>
      <c r="C29" s="1529">
        <f>'[1]Intézm kötelező-nem kötelező'!AE78+'[1]Intézm kötelező-nem kötelező'!AF78</f>
        <v>0</v>
      </c>
      <c r="D29" s="188"/>
      <c r="E29" s="1537"/>
      <c r="F29" s="786" t="s">
        <v>32</v>
      </c>
      <c r="G29" s="1517"/>
      <c r="H29" s="761"/>
      <c r="I29" s="1463"/>
    </row>
    <row r="30" spans="1:9" s="789" customFormat="1" x14ac:dyDescent="0.2">
      <c r="A30" s="776">
        <f t="shared" si="0"/>
        <v>20</v>
      </c>
      <c r="B30" s="760" t="s">
        <v>47</v>
      </c>
      <c r="C30" s="1529">
        <f>'[1]Intézm kötelező-nem kötelező'!AK78+'[1]Intézm kötelező-nem kötelező'!AL78</f>
        <v>0</v>
      </c>
      <c r="D30" s="188"/>
      <c r="E30" s="1537"/>
      <c r="F30" s="786" t="s">
        <v>423</v>
      </c>
      <c r="G30" s="1517">
        <f>'[1]Intézm kötelező-nem kötelező'!R78+'[1]Intézm kötelező-nem kötelező'!S78</f>
        <v>0</v>
      </c>
      <c r="I30" s="1463"/>
    </row>
    <row r="31" spans="1:9" x14ac:dyDescent="0.2">
      <c r="A31" s="776">
        <f t="shared" si="0"/>
        <v>21</v>
      </c>
      <c r="C31" s="1529"/>
      <c r="D31" s="188"/>
      <c r="E31" s="1537"/>
      <c r="F31" s="786" t="s">
        <v>420</v>
      </c>
      <c r="G31" s="1517">
        <f>'[1]Intézm kötelező-nem kötelező'!T78+'[1]Intézm kötelező-nem kötelező'!U78</f>
        <v>0</v>
      </c>
      <c r="H31" s="761"/>
      <c r="I31" s="1463"/>
    </row>
    <row r="32" spans="1:9" s="796" customFormat="1" x14ac:dyDescent="0.2">
      <c r="A32" s="776">
        <f t="shared" si="0"/>
        <v>22</v>
      </c>
      <c r="B32" s="793" t="s">
        <v>51</v>
      </c>
      <c r="C32" s="1555">
        <f>C14+C20</f>
        <v>175245</v>
      </c>
      <c r="D32" s="1555">
        <f>D14+D20</f>
        <v>171931</v>
      </c>
      <c r="E32" s="1537">
        <f t="shared" si="2"/>
        <v>0.98108933207794802</v>
      </c>
      <c r="F32" s="786" t="s">
        <v>416</v>
      </c>
      <c r="G32" s="1517"/>
      <c r="I32" s="1463"/>
    </row>
    <row r="33" spans="1:9" x14ac:dyDescent="0.2">
      <c r="A33" s="776">
        <f t="shared" si="0"/>
        <v>23</v>
      </c>
      <c r="B33" s="783" t="s">
        <v>66</v>
      </c>
      <c r="C33" s="1519">
        <f t="shared" ref="C33:D33" si="3">C16+C24+C25+C26+C27+C30</f>
        <v>0</v>
      </c>
      <c r="D33" s="1519">
        <f t="shared" si="3"/>
        <v>20</v>
      </c>
      <c r="E33" s="1537"/>
      <c r="F33" s="1558" t="s">
        <v>67</v>
      </c>
      <c r="G33" s="1519">
        <f>SUM(G27:G31)</f>
        <v>3586</v>
      </c>
      <c r="H33" s="1519">
        <f>SUM(H27:H31)</f>
        <v>3584</v>
      </c>
      <c r="I33" s="1463">
        <f t="shared" si="1"/>
        <v>0.99944227551589515</v>
      </c>
    </row>
    <row r="34" spans="1:9" x14ac:dyDescent="0.2">
      <c r="A34" s="776">
        <f t="shared" si="0"/>
        <v>24</v>
      </c>
      <c r="B34" s="795" t="s">
        <v>50</v>
      </c>
      <c r="C34" s="1521">
        <f>C32+C33</f>
        <v>175245</v>
      </c>
      <c r="D34" s="1521">
        <f>D32+D33</f>
        <v>171951</v>
      </c>
      <c r="E34" s="1537">
        <f t="shared" si="2"/>
        <v>0.98120345801592057</v>
      </c>
      <c r="F34" s="819" t="s">
        <v>68</v>
      </c>
      <c r="G34" s="1521">
        <f>G24+G33</f>
        <v>487596</v>
      </c>
      <c r="H34" s="1521">
        <f>H24+H33</f>
        <v>478527</v>
      </c>
      <c r="I34" s="1463">
        <f t="shared" si="1"/>
        <v>0.9814005857308099</v>
      </c>
    </row>
    <row r="35" spans="1:9" x14ac:dyDescent="0.2">
      <c r="A35" s="776">
        <f t="shared" si="0"/>
        <v>25</v>
      </c>
      <c r="C35" s="1517"/>
      <c r="D35" s="778"/>
      <c r="E35" s="1537"/>
      <c r="G35" s="1517"/>
      <c r="H35" s="761"/>
      <c r="I35" s="1463"/>
    </row>
    <row r="36" spans="1:9" x14ac:dyDescent="0.2">
      <c r="A36" s="776">
        <f t="shared" si="0"/>
        <v>26</v>
      </c>
      <c r="C36" s="1517"/>
      <c r="D36" s="778"/>
      <c r="E36" s="1537"/>
      <c r="F36" s="839"/>
      <c r="G36" s="1519"/>
      <c r="H36" s="761"/>
      <c r="I36" s="1463"/>
    </row>
    <row r="37" spans="1:9" s="796" customFormat="1" x14ac:dyDescent="0.2">
      <c r="A37" s="776">
        <f t="shared" si="0"/>
        <v>27</v>
      </c>
      <c r="B37" s="760"/>
      <c r="C37" s="1517"/>
      <c r="D37" s="778"/>
      <c r="E37" s="1537"/>
      <c r="F37" s="763"/>
      <c r="G37" s="1517"/>
      <c r="I37" s="1463"/>
    </row>
    <row r="38" spans="1:9" s="796" customFormat="1" x14ac:dyDescent="0.2">
      <c r="A38" s="776">
        <f t="shared" si="0"/>
        <v>28</v>
      </c>
      <c r="B38" s="803" t="s">
        <v>52</v>
      </c>
      <c r="C38" s="1531"/>
      <c r="D38" s="336"/>
      <c r="E38" s="1537"/>
      <c r="F38" s="803" t="s">
        <v>33</v>
      </c>
      <c r="G38" s="1521"/>
      <c r="I38" s="1463"/>
    </row>
    <row r="39" spans="1:9" s="796" customFormat="1" x14ac:dyDescent="0.2">
      <c r="A39" s="776">
        <f t="shared" si="0"/>
        <v>29</v>
      </c>
      <c r="B39" s="804" t="s">
        <v>641</v>
      </c>
      <c r="C39" s="1531"/>
      <c r="D39" s="336"/>
      <c r="E39" s="1537"/>
      <c r="F39" s="804" t="s">
        <v>4</v>
      </c>
      <c r="G39" s="1524"/>
      <c r="I39" s="1463"/>
    </row>
    <row r="40" spans="1:9" s="796" customFormat="1" x14ac:dyDescent="0.2">
      <c r="A40" s="776">
        <f t="shared" si="0"/>
        <v>30</v>
      </c>
      <c r="B40" s="777" t="s">
        <v>793</v>
      </c>
      <c r="C40" s="1531"/>
      <c r="D40" s="336"/>
      <c r="E40" s="1537"/>
      <c r="F40" s="777" t="s">
        <v>3</v>
      </c>
      <c r="G40" s="1523"/>
      <c r="I40" s="1463"/>
    </row>
    <row r="41" spans="1:9" x14ac:dyDescent="0.2">
      <c r="A41" s="776">
        <f t="shared" si="0"/>
        <v>31</v>
      </c>
      <c r="B41" s="786" t="s">
        <v>643</v>
      </c>
      <c r="C41" s="1543"/>
      <c r="D41" s="1266"/>
      <c r="E41" s="1537"/>
      <c r="F41" s="786" t="s">
        <v>5</v>
      </c>
      <c r="G41" s="1523"/>
      <c r="H41" s="761"/>
      <c r="I41" s="1463"/>
    </row>
    <row r="42" spans="1:9" x14ac:dyDescent="0.2">
      <c r="A42" s="776">
        <f t="shared" si="0"/>
        <v>32</v>
      </c>
      <c r="B42" s="786" t="s">
        <v>190</v>
      </c>
      <c r="C42" s="1529"/>
      <c r="D42" s="188"/>
      <c r="E42" s="1537"/>
      <c r="F42" s="786" t="s">
        <v>6</v>
      </c>
      <c r="G42" s="1523"/>
      <c r="H42" s="761"/>
      <c r="I42" s="1463"/>
    </row>
    <row r="43" spans="1:9" x14ac:dyDescent="0.2">
      <c r="A43" s="776">
        <f t="shared" si="0"/>
        <v>33</v>
      </c>
      <c r="B43" s="814" t="s">
        <v>191</v>
      </c>
      <c r="C43" s="1529">
        <f>'[1]Intézm kötelező-nem kötelező'!AN76</f>
        <v>20265</v>
      </c>
      <c r="D43" s="188">
        <v>20265</v>
      </c>
      <c r="E43" s="1537">
        <f t="shared" si="2"/>
        <v>1</v>
      </c>
      <c r="F43" s="786" t="s">
        <v>7</v>
      </c>
      <c r="G43" s="1523"/>
      <c r="H43" s="761"/>
      <c r="I43" s="1463"/>
    </row>
    <row r="44" spans="1:9" x14ac:dyDescent="0.2">
      <c r="A44" s="776">
        <f t="shared" si="0"/>
        <v>34</v>
      </c>
      <c r="B44" s="814" t="s">
        <v>791</v>
      </c>
      <c r="C44" s="1529"/>
      <c r="D44" s="188"/>
      <c r="E44" s="1537"/>
      <c r="F44" s="786"/>
      <c r="G44" s="1523"/>
      <c r="H44" s="761"/>
      <c r="I44" s="1463"/>
    </row>
    <row r="45" spans="1:9" x14ac:dyDescent="0.2">
      <c r="A45" s="776">
        <f t="shared" si="0"/>
        <v>35</v>
      </c>
      <c r="B45" s="786" t="s">
        <v>644</v>
      </c>
      <c r="C45" s="1529"/>
      <c r="D45" s="188"/>
      <c r="E45" s="1537"/>
      <c r="F45" s="786" t="s">
        <v>8</v>
      </c>
      <c r="G45" s="1520"/>
      <c r="H45" s="761"/>
      <c r="I45" s="1463"/>
    </row>
    <row r="46" spans="1:9" x14ac:dyDescent="0.2">
      <c r="A46" s="776">
        <f t="shared" si="0"/>
        <v>36</v>
      </c>
      <c r="B46" s="786" t="s">
        <v>645</v>
      </c>
      <c r="C46" s="1531"/>
      <c r="D46" s="336"/>
      <c r="E46" s="1537"/>
      <c r="F46" s="786" t="s">
        <v>9</v>
      </c>
      <c r="G46" s="1520"/>
      <c r="H46" s="761"/>
      <c r="I46" s="1463"/>
    </row>
    <row r="47" spans="1:9" x14ac:dyDescent="0.2">
      <c r="A47" s="776">
        <f t="shared" si="0"/>
        <v>37</v>
      </c>
      <c r="B47" s="786" t="s">
        <v>194</v>
      </c>
      <c r="C47" s="1529"/>
      <c r="D47" s="188"/>
      <c r="E47" s="1537"/>
      <c r="F47" s="786" t="s">
        <v>10</v>
      </c>
      <c r="G47" s="1520"/>
      <c r="H47" s="761"/>
      <c r="I47" s="1463"/>
    </row>
    <row r="48" spans="1:9" x14ac:dyDescent="0.2">
      <c r="A48" s="776">
        <f t="shared" si="0"/>
        <v>38</v>
      </c>
      <c r="B48" s="814" t="s">
        <v>195</v>
      </c>
      <c r="C48" s="1529">
        <f>G24-(C32+C43)</f>
        <v>288500</v>
      </c>
      <c r="D48" s="188">
        <v>288461</v>
      </c>
      <c r="E48" s="1537">
        <f t="shared" si="2"/>
        <v>0.99986481802426341</v>
      </c>
      <c r="F48" s="786" t="s">
        <v>11</v>
      </c>
      <c r="G48" s="1520"/>
      <c r="H48" s="761"/>
      <c r="I48" s="1463"/>
    </row>
    <row r="49" spans="1:9" x14ac:dyDescent="0.2">
      <c r="A49" s="776">
        <f t="shared" si="0"/>
        <v>39</v>
      </c>
      <c r="B49" s="814" t="s">
        <v>196</v>
      </c>
      <c r="C49" s="1529">
        <f>G33-C33</f>
        <v>3586</v>
      </c>
      <c r="D49" s="188">
        <v>3584</v>
      </c>
      <c r="E49" s="1537">
        <f t="shared" si="2"/>
        <v>0.99944227551589515</v>
      </c>
      <c r="F49" s="786" t="s">
        <v>12</v>
      </c>
      <c r="G49" s="1520"/>
      <c r="H49" s="761"/>
      <c r="I49" s="1463"/>
    </row>
    <row r="50" spans="1:9" x14ac:dyDescent="0.2">
      <c r="A50" s="776">
        <f t="shared" si="0"/>
        <v>40</v>
      </c>
      <c r="B50" s="786" t="s">
        <v>1</v>
      </c>
      <c r="C50" s="1529"/>
      <c r="D50" s="188"/>
      <c r="E50" s="1537"/>
      <c r="F50" s="786" t="s">
        <v>13</v>
      </c>
      <c r="G50" s="1520"/>
      <c r="H50" s="761"/>
      <c r="I50" s="1463"/>
    </row>
    <row r="51" spans="1:9" x14ac:dyDescent="0.2">
      <c r="A51" s="776">
        <f t="shared" si="0"/>
        <v>41</v>
      </c>
      <c r="B51" s="786"/>
      <c r="C51" s="1529"/>
      <c r="D51" s="188"/>
      <c r="E51" s="1537"/>
      <c r="F51" s="786" t="s">
        <v>14</v>
      </c>
      <c r="G51" s="1520"/>
      <c r="H51" s="761"/>
      <c r="I51" s="1463"/>
    </row>
    <row r="52" spans="1:9" x14ac:dyDescent="0.2">
      <c r="A52" s="776">
        <f t="shared" si="0"/>
        <v>42</v>
      </c>
      <c r="B52" s="786"/>
      <c r="C52" s="1529"/>
      <c r="D52" s="188"/>
      <c r="E52" s="1537"/>
      <c r="F52" s="786" t="s">
        <v>15</v>
      </c>
      <c r="G52" s="1520"/>
      <c r="H52" s="761"/>
      <c r="I52" s="1463"/>
    </row>
    <row r="53" spans="1:9" ht="12" thickBot="1" x14ac:dyDescent="0.25">
      <c r="A53" s="776">
        <f t="shared" si="0"/>
        <v>43</v>
      </c>
      <c r="B53" s="795" t="s">
        <v>424</v>
      </c>
      <c r="C53" s="1531">
        <f>SUM(C39:C51)</f>
        <v>312351</v>
      </c>
      <c r="D53" s="1531">
        <f>SUM(D39:D51)</f>
        <v>312310</v>
      </c>
      <c r="E53" s="1537">
        <f t="shared" si="2"/>
        <v>0.99986873741399895</v>
      </c>
      <c r="F53" s="803" t="s">
        <v>417</v>
      </c>
      <c r="G53" s="1521">
        <f>SUM(G39:G52)</f>
        <v>0</v>
      </c>
      <c r="H53" s="1521">
        <f>SUM(H39:H52)</f>
        <v>0</v>
      </c>
      <c r="I53" s="1463"/>
    </row>
    <row r="54" spans="1:9" ht="12" thickBot="1" x14ac:dyDescent="0.25">
      <c r="A54" s="1559">
        <f t="shared" si="0"/>
        <v>44</v>
      </c>
      <c r="B54" s="818" t="s">
        <v>419</v>
      </c>
      <c r="C54" s="1553">
        <f>C34+C53</f>
        <v>487596</v>
      </c>
      <c r="D54" s="1553">
        <f>D34+D53</f>
        <v>484261</v>
      </c>
      <c r="E54" s="1560">
        <f t="shared" si="2"/>
        <v>0.99316032124955911</v>
      </c>
      <c r="F54" s="818" t="s">
        <v>418</v>
      </c>
      <c r="G54" s="1536">
        <f>G34+G53</f>
        <v>487596</v>
      </c>
      <c r="H54" s="1536">
        <f>H34+H53</f>
        <v>478527</v>
      </c>
      <c r="I54" s="1561">
        <f t="shared" si="1"/>
        <v>0.9814005857308099</v>
      </c>
    </row>
    <row r="55" spans="1:9" x14ac:dyDescent="0.2">
      <c r="B55" s="795"/>
      <c r="C55" s="819"/>
      <c r="D55" s="819"/>
      <c r="E55" s="819"/>
      <c r="F55" s="819"/>
      <c r="G55" s="799"/>
      <c r="H55" s="761"/>
    </row>
    <row r="56" spans="1:9" x14ac:dyDescent="0.2">
      <c r="H56" s="761"/>
    </row>
  </sheetData>
  <sheetProtection selectLockedCells="1" selectUnlockedCells="1"/>
  <mergeCells count="14">
    <mergeCell ref="A1:I1"/>
    <mergeCell ref="A4:I4"/>
    <mergeCell ref="A5:I5"/>
    <mergeCell ref="A6:I6"/>
    <mergeCell ref="A7:I7"/>
    <mergeCell ref="I8:I9"/>
    <mergeCell ref="C8:C9"/>
    <mergeCell ref="F8:F9"/>
    <mergeCell ref="G8:G9"/>
    <mergeCell ref="A8:A10"/>
    <mergeCell ref="B8:B9"/>
    <mergeCell ref="D8:D9"/>
    <mergeCell ref="E8:E9"/>
    <mergeCell ref="H8:H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6" tint="-0.249977111117893"/>
  </sheetPr>
  <dimension ref="A1:X260"/>
  <sheetViews>
    <sheetView workbookViewId="0">
      <pane xSplit="2" ySplit="7" topLeftCell="C178" activePane="bottomRight" state="frozen"/>
      <selection pane="topRight" activeCell="C1" sqref="C1"/>
      <selection pane="bottomLeft" activeCell="A10" sqref="A10"/>
      <selection pane="bottomRight" activeCell="S185" sqref="S185:T185"/>
    </sheetView>
  </sheetViews>
  <sheetFormatPr defaultRowHeight="11.25" x14ac:dyDescent="0.2"/>
  <cols>
    <col min="1" max="1" width="4.7109375" style="586" customWidth="1"/>
    <col min="2" max="2" width="52.42578125" style="586" customWidth="1"/>
    <col min="3" max="20" width="9.28515625" style="586" customWidth="1"/>
    <col min="21" max="255" width="9.140625" style="586"/>
    <col min="256" max="256" width="8.140625" style="586" customWidth="1"/>
    <col min="257" max="257" width="41" style="586" customWidth="1"/>
    <col min="258" max="260" width="32.85546875" style="586" customWidth="1"/>
    <col min="261" max="511" width="9.140625" style="586"/>
    <col min="512" max="512" width="8.140625" style="586" customWidth="1"/>
    <col min="513" max="513" width="41" style="586" customWidth="1"/>
    <col min="514" max="516" width="32.85546875" style="586" customWidth="1"/>
    <col min="517" max="767" width="9.140625" style="586"/>
    <col min="768" max="768" width="8.140625" style="586" customWidth="1"/>
    <col min="769" max="769" width="41" style="586" customWidth="1"/>
    <col min="770" max="772" width="32.85546875" style="586" customWidth="1"/>
    <col min="773" max="1023" width="9.140625" style="586"/>
    <col min="1024" max="1024" width="8.140625" style="586" customWidth="1"/>
    <col min="1025" max="1025" width="41" style="586" customWidth="1"/>
    <col min="1026" max="1028" width="32.85546875" style="586" customWidth="1"/>
    <col min="1029" max="1279" width="9.140625" style="586"/>
    <col min="1280" max="1280" width="8.140625" style="586" customWidth="1"/>
    <col min="1281" max="1281" width="41" style="586" customWidth="1"/>
    <col min="1282" max="1284" width="32.85546875" style="586" customWidth="1"/>
    <col min="1285" max="1535" width="9.140625" style="586"/>
    <col min="1536" max="1536" width="8.140625" style="586" customWidth="1"/>
    <col min="1537" max="1537" width="41" style="586" customWidth="1"/>
    <col min="1538" max="1540" width="32.85546875" style="586" customWidth="1"/>
    <col min="1541" max="1791" width="9.140625" style="586"/>
    <col min="1792" max="1792" width="8.140625" style="586" customWidth="1"/>
    <col min="1793" max="1793" width="41" style="586" customWidth="1"/>
    <col min="1794" max="1796" width="32.85546875" style="586" customWidth="1"/>
    <col min="1797" max="2047" width="9.140625" style="586"/>
    <col min="2048" max="2048" width="8.140625" style="586" customWidth="1"/>
    <col min="2049" max="2049" width="41" style="586" customWidth="1"/>
    <col min="2050" max="2052" width="32.85546875" style="586" customWidth="1"/>
    <col min="2053" max="2303" width="9.140625" style="586"/>
    <col min="2304" max="2304" width="8.140625" style="586" customWidth="1"/>
    <col min="2305" max="2305" width="41" style="586" customWidth="1"/>
    <col min="2306" max="2308" width="32.85546875" style="586" customWidth="1"/>
    <col min="2309" max="2559" width="9.140625" style="586"/>
    <col min="2560" max="2560" width="8.140625" style="586" customWidth="1"/>
    <col min="2561" max="2561" width="41" style="586" customWidth="1"/>
    <col min="2562" max="2564" width="32.85546875" style="586" customWidth="1"/>
    <col min="2565" max="2815" width="9.140625" style="586"/>
    <col min="2816" max="2816" width="8.140625" style="586" customWidth="1"/>
    <col min="2817" max="2817" width="41" style="586" customWidth="1"/>
    <col min="2818" max="2820" width="32.85546875" style="586" customWidth="1"/>
    <col min="2821" max="3071" width="9.140625" style="586"/>
    <col min="3072" max="3072" width="8.140625" style="586" customWidth="1"/>
    <col min="3073" max="3073" width="41" style="586" customWidth="1"/>
    <col min="3074" max="3076" width="32.85546875" style="586" customWidth="1"/>
    <col min="3077" max="3327" width="9.140625" style="586"/>
    <col min="3328" max="3328" width="8.140625" style="586" customWidth="1"/>
    <col min="3329" max="3329" width="41" style="586" customWidth="1"/>
    <col min="3330" max="3332" width="32.85546875" style="586" customWidth="1"/>
    <col min="3333" max="3583" width="9.140625" style="586"/>
    <col min="3584" max="3584" width="8.140625" style="586" customWidth="1"/>
    <col min="3585" max="3585" width="41" style="586" customWidth="1"/>
    <col min="3586" max="3588" width="32.85546875" style="586" customWidth="1"/>
    <col min="3589" max="3839" width="9.140625" style="586"/>
    <col min="3840" max="3840" width="8.140625" style="586" customWidth="1"/>
    <col min="3841" max="3841" width="41" style="586" customWidth="1"/>
    <col min="3842" max="3844" width="32.85546875" style="586" customWidth="1"/>
    <col min="3845" max="4095" width="9.140625" style="586"/>
    <col min="4096" max="4096" width="8.140625" style="586" customWidth="1"/>
    <col min="4097" max="4097" width="41" style="586" customWidth="1"/>
    <col min="4098" max="4100" width="32.85546875" style="586" customWidth="1"/>
    <col min="4101" max="4351" width="9.140625" style="586"/>
    <col min="4352" max="4352" width="8.140625" style="586" customWidth="1"/>
    <col min="4353" max="4353" width="41" style="586" customWidth="1"/>
    <col min="4354" max="4356" width="32.85546875" style="586" customWidth="1"/>
    <col min="4357" max="4607" width="9.140625" style="586"/>
    <col min="4608" max="4608" width="8.140625" style="586" customWidth="1"/>
    <col min="4609" max="4609" width="41" style="586" customWidth="1"/>
    <col min="4610" max="4612" width="32.85546875" style="586" customWidth="1"/>
    <col min="4613" max="4863" width="9.140625" style="586"/>
    <col min="4864" max="4864" width="8.140625" style="586" customWidth="1"/>
    <col min="4865" max="4865" width="41" style="586" customWidth="1"/>
    <col min="4866" max="4868" width="32.85546875" style="586" customWidth="1"/>
    <col min="4869" max="5119" width="9.140625" style="586"/>
    <col min="5120" max="5120" width="8.140625" style="586" customWidth="1"/>
    <col min="5121" max="5121" width="41" style="586" customWidth="1"/>
    <col min="5122" max="5124" width="32.85546875" style="586" customWidth="1"/>
    <col min="5125" max="5375" width="9.140625" style="586"/>
    <col min="5376" max="5376" width="8.140625" style="586" customWidth="1"/>
    <col min="5377" max="5377" width="41" style="586" customWidth="1"/>
    <col min="5378" max="5380" width="32.85546875" style="586" customWidth="1"/>
    <col min="5381" max="5631" width="9.140625" style="586"/>
    <col min="5632" max="5632" width="8.140625" style="586" customWidth="1"/>
    <col min="5633" max="5633" width="41" style="586" customWidth="1"/>
    <col min="5634" max="5636" width="32.85546875" style="586" customWidth="1"/>
    <col min="5637" max="5887" width="9.140625" style="586"/>
    <col min="5888" max="5888" width="8.140625" style="586" customWidth="1"/>
    <col min="5889" max="5889" width="41" style="586" customWidth="1"/>
    <col min="5890" max="5892" width="32.85546875" style="586" customWidth="1"/>
    <col min="5893" max="6143" width="9.140625" style="586"/>
    <col min="6144" max="6144" width="8.140625" style="586" customWidth="1"/>
    <col min="6145" max="6145" width="41" style="586" customWidth="1"/>
    <col min="6146" max="6148" width="32.85546875" style="586" customWidth="1"/>
    <col min="6149" max="6399" width="9.140625" style="586"/>
    <col min="6400" max="6400" width="8.140625" style="586" customWidth="1"/>
    <col min="6401" max="6401" width="41" style="586" customWidth="1"/>
    <col min="6402" max="6404" width="32.85546875" style="586" customWidth="1"/>
    <col min="6405" max="6655" width="9.140625" style="586"/>
    <col min="6656" max="6656" width="8.140625" style="586" customWidth="1"/>
    <col min="6657" max="6657" width="41" style="586" customWidth="1"/>
    <col min="6658" max="6660" width="32.85546875" style="586" customWidth="1"/>
    <col min="6661" max="6911" width="9.140625" style="586"/>
    <col min="6912" max="6912" width="8.140625" style="586" customWidth="1"/>
    <col min="6913" max="6913" width="41" style="586" customWidth="1"/>
    <col min="6914" max="6916" width="32.85546875" style="586" customWidth="1"/>
    <col min="6917" max="7167" width="9.140625" style="586"/>
    <col min="7168" max="7168" width="8.140625" style="586" customWidth="1"/>
    <col min="7169" max="7169" width="41" style="586" customWidth="1"/>
    <col min="7170" max="7172" width="32.85546875" style="586" customWidth="1"/>
    <col min="7173" max="7423" width="9.140625" style="586"/>
    <col min="7424" max="7424" width="8.140625" style="586" customWidth="1"/>
    <col min="7425" max="7425" width="41" style="586" customWidth="1"/>
    <col min="7426" max="7428" width="32.85546875" style="586" customWidth="1"/>
    <col min="7429" max="7679" width="9.140625" style="586"/>
    <col min="7680" max="7680" width="8.140625" style="586" customWidth="1"/>
    <col min="7681" max="7681" width="41" style="586" customWidth="1"/>
    <col min="7682" max="7684" width="32.85546875" style="586" customWidth="1"/>
    <col min="7685" max="7935" width="9.140625" style="586"/>
    <col min="7936" max="7936" width="8.140625" style="586" customWidth="1"/>
    <col min="7937" max="7937" width="41" style="586" customWidth="1"/>
    <col min="7938" max="7940" width="32.85546875" style="586" customWidth="1"/>
    <col min="7941" max="8191" width="9.140625" style="586"/>
    <col min="8192" max="8192" width="8.140625" style="586" customWidth="1"/>
    <col min="8193" max="8193" width="41" style="586" customWidth="1"/>
    <col min="8194" max="8196" width="32.85546875" style="586" customWidth="1"/>
    <col min="8197" max="8447" width="9.140625" style="586"/>
    <col min="8448" max="8448" width="8.140625" style="586" customWidth="1"/>
    <col min="8449" max="8449" width="41" style="586" customWidth="1"/>
    <col min="8450" max="8452" width="32.85546875" style="586" customWidth="1"/>
    <col min="8453" max="8703" width="9.140625" style="586"/>
    <col min="8704" max="8704" width="8.140625" style="586" customWidth="1"/>
    <col min="8705" max="8705" width="41" style="586" customWidth="1"/>
    <col min="8706" max="8708" width="32.85546875" style="586" customWidth="1"/>
    <col min="8709" max="8959" width="9.140625" style="586"/>
    <col min="8960" max="8960" width="8.140625" style="586" customWidth="1"/>
    <col min="8961" max="8961" width="41" style="586" customWidth="1"/>
    <col min="8962" max="8964" width="32.85546875" style="586" customWidth="1"/>
    <col min="8965" max="9215" width="9.140625" style="586"/>
    <col min="9216" max="9216" width="8.140625" style="586" customWidth="1"/>
    <col min="9217" max="9217" width="41" style="586" customWidth="1"/>
    <col min="9218" max="9220" width="32.85546875" style="586" customWidth="1"/>
    <col min="9221" max="9471" width="9.140625" style="586"/>
    <col min="9472" max="9472" width="8.140625" style="586" customWidth="1"/>
    <col min="9473" max="9473" width="41" style="586" customWidth="1"/>
    <col min="9474" max="9476" width="32.85546875" style="586" customWidth="1"/>
    <col min="9477" max="9727" width="9.140625" style="586"/>
    <col min="9728" max="9728" width="8.140625" style="586" customWidth="1"/>
    <col min="9729" max="9729" width="41" style="586" customWidth="1"/>
    <col min="9730" max="9732" width="32.85546875" style="586" customWidth="1"/>
    <col min="9733" max="9983" width="9.140625" style="586"/>
    <col min="9984" max="9984" width="8.140625" style="586" customWidth="1"/>
    <col min="9985" max="9985" width="41" style="586" customWidth="1"/>
    <col min="9986" max="9988" width="32.85546875" style="586" customWidth="1"/>
    <col min="9989" max="10239" width="9.140625" style="586"/>
    <col min="10240" max="10240" width="8.140625" style="586" customWidth="1"/>
    <col min="10241" max="10241" width="41" style="586" customWidth="1"/>
    <col min="10242" max="10244" width="32.85546875" style="586" customWidth="1"/>
    <col min="10245" max="10495" width="9.140625" style="586"/>
    <col min="10496" max="10496" width="8.140625" style="586" customWidth="1"/>
    <col min="10497" max="10497" width="41" style="586" customWidth="1"/>
    <col min="10498" max="10500" width="32.85546875" style="586" customWidth="1"/>
    <col min="10501" max="10751" width="9.140625" style="586"/>
    <col min="10752" max="10752" width="8.140625" style="586" customWidth="1"/>
    <col min="10753" max="10753" width="41" style="586" customWidth="1"/>
    <col min="10754" max="10756" width="32.85546875" style="586" customWidth="1"/>
    <col min="10757" max="11007" width="9.140625" style="586"/>
    <col min="11008" max="11008" width="8.140625" style="586" customWidth="1"/>
    <col min="11009" max="11009" width="41" style="586" customWidth="1"/>
    <col min="11010" max="11012" width="32.85546875" style="586" customWidth="1"/>
    <col min="11013" max="11263" width="9.140625" style="586"/>
    <col min="11264" max="11264" width="8.140625" style="586" customWidth="1"/>
    <col min="11265" max="11265" width="41" style="586" customWidth="1"/>
    <col min="11266" max="11268" width="32.85546875" style="586" customWidth="1"/>
    <col min="11269" max="11519" width="9.140625" style="586"/>
    <col min="11520" max="11520" width="8.140625" style="586" customWidth="1"/>
    <col min="11521" max="11521" width="41" style="586" customWidth="1"/>
    <col min="11522" max="11524" width="32.85546875" style="586" customWidth="1"/>
    <col min="11525" max="11775" width="9.140625" style="586"/>
    <col min="11776" max="11776" width="8.140625" style="586" customWidth="1"/>
    <col min="11777" max="11777" width="41" style="586" customWidth="1"/>
    <col min="11778" max="11780" width="32.85546875" style="586" customWidth="1"/>
    <col min="11781" max="12031" width="9.140625" style="586"/>
    <col min="12032" max="12032" width="8.140625" style="586" customWidth="1"/>
    <col min="12033" max="12033" width="41" style="586" customWidth="1"/>
    <col min="12034" max="12036" width="32.85546875" style="586" customWidth="1"/>
    <col min="12037" max="12287" width="9.140625" style="586"/>
    <col min="12288" max="12288" width="8.140625" style="586" customWidth="1"/>
    <col min="12289" max="12289" width="41" style="586" customWidth="1"/>
    <col min="12290" max="12292" width="32.85546875" style="586" customWidth="1"/>
    <col min="12293" max="12543" width="9.140625" style="586"/>
    <col min="12544" max="12544" width="8.140625" style="586" customWidth="1"/>
    <col min="12545" max="12545" width="41" style="586" customWidth="1"/>
    <col min="12546" max="12548" width="32.85546875" style="586" customWidth="1"/>
    <col min="12549" max="12799" width="9.140625" style="586"/>
    <col min="12800" max="12800" width="8.140625" style="586" customWidth="1"/>
    <col min="12801" max="12801" width="41" style="586" customWidth="1"/>
    <col min="12802" max="12804" width="32.85546875" style="586" customWidth="1"/>
    <col min="12805" max="13055" width="9.140625" style="586"/>
    <col min="13056" max="13056" width="8.140625" style="586" customWidth="1"/>
    <col min="13057" max="13057" width="41" style="586" customWidth="1"/>
    <col min="13058" max="13060" width="32.85546875" style="586" customWidth="1"/>
    <col min="13061" max="13311" width="9.140625" style="586"/>
    <col min="13312" max="13312" width="8.140625" style="586" customWidth="1"/>
    <col min="13313" max="13313" width="41" style="586" customWidth="1"/>
    <col min="13314" max="13316" width="32.85546875" style="586" customWidth="1"/>
    <col min="13317" max="13567" width="9.140625" style="586"/>
    <col min="13568" max="13568" width="8.140625" style="586" customWidth="1"/>
    <col min="13569" max="13569" width="41" style="586" customWidth="1"/>
    <col min="13570" max="13572" width="32.85546875" style="586" customWidth="1"/>
    <col min="13573" max="13823" width="9.140625" style="586"/>
    <col min="13824" max="13824" width="8.140625" style="586" customWidth="1"/>
    <col min="13825" max="13825" width="41" style="586" customWidth="1"/>
    <col min="13826" max="13828" width="32.85546875" style="586" customWidth="1"/>
    <col min="13829" max="14079" width="9.140625" style="586"/>
    <col min="14080" max="14080" width="8.140625" style="586" customWidth="1"/>
    <col min="14081" max="14081" width="41" style="586" customWidth="1"/>
    <col min="14082" max="14084" width="32.85546875" style="586" customWidth="1"/>
    <col min="14085" max="14335" width="9.140625" style="586"/>
    <col min="14336" max="14336" width="8.140625" style="586" customWidth="1"/>
    <col min="14337" max="14337" width="41" style="586" customWidth="1"/>
    <col min="14338" max="14340" width="32.85546875" style="586" customWidth="1"/>
    <col min="14341" max="14591" width="9.140625" style="586"/>
    <col min="14592" max="14592" width="8.140625" style="586" customWidth="1"/>
    <col min="14593" max="14593" width="41" style="586" customWidth="1"/>
    <col min="14594" max="14596" width="32.85546875" style="586" customWidth="1"/>
    <col min="14597" max="14847" width="9.140625" style="586"/>
    <col min="14848" max="14848" width="8.140625" style="586" customWidth="1"/>
    <col min="14849" max="14849" width="41" style="586" customWidth="1"/>
    <col min="14850" max="14852" width="32.85546875" style="586" customWidth="1"/>
    <col min="14853" max="15103" width="9.140625" style="586"/>
    <col min="15104" max="15104" width="8.140625" style="586" customWidth="1"/>
    <col min="15105" max="15105" width="41" style="586" customWidth="1"/>
    <col min="15106" max="15108" width="32.85546875" style="586" customWidth="1"/>
    <col min="15109" max="15359" width="9.140625" style="586"/>
    <col min="15360" max="15360" width="8.140625" style="586" customWidth="1"/>
    <col min="15361" max="15361" width="41" style="586" customWidth="1"/>
    <col min="15362" max="15364" width="32.85546875" style="586" customWidth="1"/>
    <col min="15365" max="15615" width="9.140625" style="586"/>
    <col min="15616" max="15616" width="8.140625" style="586" customWidth="1"/>
    <col min="15617" max="15617" width="41" style="586" customWidth="1"/>
    <col min="15618" max="15620" width="32.85546875" style="586" customWidth="1"/>
    <col min="15621" max="15871" width="9.140625" style="586"/>
    <col min="15872" max="15872" width="8.140625" style="586" customWidth="1"/>
    <col min="15873" max="15873" width="41" style="586" customWidth="1"/>
    <col min="15874" max="15876" width="32.85546875" style="586" customWidth="1"/>
    <col min="15877" max="16127" width="9.140625" style="586"/>
    <col min="16128" max="16128" width="8.140625" style="586" customWidth="1"/>
    <col min="16129" max="16129" width="41" style="586" customWidth="1"/>
    <col min="16130" max="16132" width="32.85546875" style="586" customWidth="1"/>
    <col min="16133" max="16384" width="9.140625" style="586"/>
  </cols>
  <sheetData>
    <row r="1" spans="1:21" x14ac:dyDescent="0.2">
      <c r="A1" s="2188" t="s">
        <v>2724</v>
      </c>
      <c r="B1" s="2188"/>
      <c r="C1" s="2188"/>
      <c r="D1" s="2188"/>
      <c r="E1" s="2188"/>
      <c r="F1" s="2188"/>
      <c r="G1" s="2188"/>
      <c r="H1" s="2188"/>
      <c r="I1" s="2188"/>
      <c r="J1" s="2188"/>
      <c r="K1" s="2188"/>
      <c r="L1" s="2188"/>
      <c r="M1" s="2188"/>
      <c r="N1" s="2188"/>
      <c r="O1" s="2188"/>
      <c r="P1" s="2188"/>
      <c r="Q1" s="2188"/>
      <c r="R1" s="2188"/>
      <c r="S1" s="2188"/>
      <c r="T1" s="2188"/>
    </row>
    <row r="2" spans="1:21" ht="20.25" x14ac:dyDescent="0.3">
      <c r="A2" s="42"/>
      <c r="B2" s="328"/>
      <c r="C2" s="43"/>
      <c r="D2" s="43"/>
      <c r="E2" s="43"/>
      <c r="F2" s="43"/>
      <c r="G2" s="43"/>
      <c r="H2" s="43"/>
      <c r="I2" s="43"/>
      <c r="J2" s="43"/>
      <c r="K2" s="43"/>
      <c r="L2" s="43"/>
      <c r="M2" s="44"/>
      <c r="N2" s="42"/>
      <c r="O2" s="42"/>
      <c r="P2" s="42"/>
      <c r="Q2" s="42"/>
    </row>
    <row r="3" spans="1:21" x14ac:dyDescent="0.2">
      <c r="A3" s="2002" t="s">
        <v>53</v>
      </c>
      <c r="B3" s="2002"/>
      <c r="C3" s="2002"/>
      <c r="D3" s="2002"/>
      <c r="E3" s="2002"/>
      <c r="F3" s="2002"/>
      <c r="G3" s="2002"/>
      <c r="H3" s="2002"/>
      <c r="I3" s="2002"/>
      <c r="J3" s="2002"/>
      <c r="K3" s="2002"/>
      <c r="L3" s="2002"/>
      <c r="M3" s="2002"/>
      <c r="N3" s="2002"/>
      <c r="O3" s="2002"/>
      <c r="P3" s="2002"/>
      <c r="Q3" s="2002"/>
      <c r="R3" s="2002"/>
      <c r="S3" s="2002"/>
      <c r="T3" s="2002"/>
    </row>
    <row r="4" spans="1:21" x14ac:dyDescent="0.2">
      <c r="A4" s="2187" t="s">
        <v>2514</v>
      </c>
      <c r="B4" s="2187"/>
      <c r="C4" s="2187"/>
      <c r="D4" s="2187"/>
      <c r="E4" s="2187"/>
      <c r="F4" s="2187"/>
      <c r="G4" s="2187"/>
      <c r="H4" s="2187"/>
      <c r="I4" s="2187"/>
      <c r="J4" s="2187"/>
      <c r="K4" s="2187"/>
      <c r="L4" s="2187"/>
      <c r="M4" s="2187"/>
      <c r="N4" s="2187"/>
      <c r="O4" s="2187"/>
      <c r="P4" s="2187"/>
      <c r="Q4" s="2187"/>
      <c r="R4" s="2187"/>
      <c r="S4" s="2187"/>
      <c r="T4" s="2187"/>
    </row>
    <row r="5" spans="1:21" ht="13.5" customHeight="1" thickBot="1" x14ac:dyDescent="0.25">
      <c r="A5" s="2186" t="s">
        <v>284</v>
      </c>
      <c r="B5" s="2186"/>
      <c r="C5" s="2186"/>
      <c r="D5" s="2186"/>
      <c r="E5" s="2186"/>
      <c r="F5" s="2186"/>
      <c r="G5" s="2186"/>
      <c r="H5" s="2186"/>
      <c r="I5" s="2186"/>
      <c r="J5" s="2186"/>
      <c r="K5" s="2186"/>
      <c r="L5" s="2186"/>
      <c r="M5" s="2186"/>
      <c r="N5" s="2186"/>
      <c r="O5" s="2186"/>
      <c r="P5" s="2186"/>
      <c r="Q5" s="2186"/>
      <c r="R5" s="2186"/>
      <c r="S5" s="2186"/>
      <c r="T5" s="2186"/>
    </row>
    <row r="6" spans="1:21" s="620" customFormat="1" ht="21.75" customHeight="1" x14ac:dyDescent="0.2">
      <c r="A6" s="2192" t="s">
        <v>73</v>
      </c>
      <c r="B6" s="2190" t="s">
        <v>82</v>
      </c>
      <c r="C6" s="2189" t="s">
        <v>74</v>
      </c>
      <c r="D6" s="2190"/>
      <c r="E6" s="2189" t="s">
        <v>480</v>
      </c>
      <c r="F6" s="2190"/>
      <c r="G6" s="2189" t="s">
        <v>631</v>
      </c>
      <c r="H6" s="2190"/>
      <c r="I6" s="2189" t="s">
        <v>487</v>
      </c>
      <c r="J6" s="2190"/>
      <c r="K6" s="2189" t="s">
        <v>651</v>
      </c>
      <c r="L6" s="2190"/>
      <c r="M6" s="2189" t="s">
        <v>903</v>
      </c>
      <c r="N6" s="2190"/>
      <c r="O6" s="2189" t="s">
        <v>1388</v>
      </c>
      <c r="P6" s="2191"/>
      <c r="Q6" s="2192" t="s">
        <v>1111</v>
      </c>
      <c r="R6" s="2193"/>
      <c r="S6" s="2191" t="s">
        <v>1389</v>
      </c>
      <c r="T6" s="2193"/>
    </row>
    <row r="7" spans="1:21" ht="23.25" thickBot="1" x14ac:dyDescent="0.25">
      <c r="A7" s="2194"/>
      <c r="B7" s="2195"/>
      <c r="C7" s="1691" t="s">
        <v>1112</v>
      </c>
      <c r="D7" s="1834" t="s">
        <v>1113</v>
      </c>
      <c r="E7" s="1691" t="s">
        <v>1112</v>
      </c>
      <c r="F7" s="1834" t="s">
        <v>1113</v>
      </c>
      <c r="G7" s="1691" t="s">
        <v>1112</v>
      </c>
      <c r="H7" s="1834" t="s">
        <v>1113</v>
      </c>
      <c r="I7" s="1691" t="s">
        <v>1112</v>
      </c>
      <c r="J7" s="1834" t="s">
        <v>1113</v>
      </c>
      <c r="K7" s="1691" t="s">
        <v>1112</v>
      </c>
      <c r="L7" s="1834" t="s">
        <v>1113</v>
      </c>
      <c r="M7" s="1691" t="s">
        <v>1112</v>
      </c>
      <c r="N7" s="1834" t="s">
        <v>1113</v>
      </c>
      <c r="O7" s="1691" t="s">
        <v>1112</v>
      </c>
      <c r="P7" s="1696" t="s">
        <v>1113</v>
      </c>
      <c r="Q7" s="1833" t="s">
        <v>1112</v>
      </c>
      <c r="R7" s="1692" t="s">
        <v>1113</v>
      </c>
      <c r="S7" s="1696" t="s">
        <v>1390</v>
      </c>
      <c r="T7" s="1692" t="s">
        <v>1391</v>
      </c>
    </row>
    <row r="8" spans="1:21" ht="14.25" customHeight="1" x14ac:dyDescent="0.2">
      <c r="A8" s="1693" t="s">
        <v>1071</v>
      </c>
      <c r="B8" s="1678" t="s">
        <v>1114</v>
      </c>
      <c r="C8" s="1681"/>
      <c r="D8" s="537"/>
      <c r="E8" s="577"/>
      <c r="F8" s="384"/>
      <c r="G8" s="577">
        <v>145</v>
      </c>
      <c r="H8" s="384">
        <v>97</v>
      </c>
      <c r="I8" s="577"/>
      <c r="J8" s="384"/>
      <c r="K8" s="577"/>
      <c r="L8" s="384"/>
      <c r="M8" s="577"/>
      <c r="N8" s="384"/>
      <c r="O8" s="577">
        <f>G8+I8+K8+M8</f>
        <v>145</v>
      </c>
      <c r="P8" s="360">
        <f>H8+J8+L8+N8</f>
        <v>97</v>
      </c>
      <c r="Q8" s="587">
        <f>C8+E8+O8</f>
        <v>145</v>
      </c>
      <c r="R8" s="627">
        <f>D8+F8+P8</f>
        <v>97</v>
      </c>
      <c r="S8" s="587">
        <f>R8-Q8</f>
        <v>-48</v>
      </c>
      <c r="T8" s="1871">
        <f>R8/Q8</f>
        <v>0.66896551724137931</v>
      </c>
      <c r="U8" s="654"/>
    </row>
    <row r="9" spans="1:21" ht="14.25" customHeight="1" x14ac:dyDescent="0.2">
      <c r="A9" s="1693" t="s">
        <v>1073</v>
      </c>
      <c r="B9" s="1678" t="s">
        <v>1115</v>
      </c>
      <c r="C9" s="1681">
        <v>2110</v>
      </c>
      <c r="D9" s="537"/>
      <c r="E9" s="577"/>
      <c r="F9" s="384"/>
      <c r="G9" s="577"/>
      <c r="H9" s="384"/>
      <c r="I9" s="577"/>
      <c r="J9" s="384"/>
      <c r="K9" s="577"/>
      <c r="L9" s="384"/>
      <c r="M9" s="577"/>
      <c r="N9" s="384"/>
      <c r="O9" s="577"/>
      <c r="P9" s="360"/>
      <c r="Q9" s="587">
        <f t="shared" ref="Q9:R71" si="0">C9+E9+O9</f>
        <v>2110</v>
      </c>
      <c r="R9" s="627">
        <f t="shared" si="0"/>
        <v>0</v>
      </c>
      <c r="S9" s="587">
        <f t="shared" ref="S9:S71" si="1">R9-Q9</f>
        <v>-2110</v>
      </c>
      <c r="T9" s="621">
        <f t="shared" ref="T9:T71" si="2">R9/Q9</f>
        <v>0</v>
      </c>
      <c r="U9" s="654"/>
    </row>
    <row r="10" spans="1:21" ht="14.25" customHeight="1" x14ac:dyDescent="0.2">
      <c r="A10" s="1693" t="s">
        <v>1075</v>
      </c>
      <c r="B10" s="1678" t="s">
        <v>1116</v>
      </c>
      <c r="C10" s="1681"/>
      <c r="D10" s="537"/>
      <c r="E10" s="577"/>
      <c r="F10" s="384"/>
      <c r="G10" s="577"/>
      <c r="H10" s="384"/>
      <c r="I10" s="577"/>
      <c r="J10" s="384"/>
      <c r="K10" s="577"/>
      <c r="L10" s="384"/>
      <c r="M10" s="577"/>
      <c r="N10" s="384"/>
      <c r="O10" s="577"/>
      <c r="P10" s="360"/>
      <c r="Q10" s="587"/>
      <c r="R10" s="627"/>
      <c r="S10" s="587"/>
      <c r="T10" s="621"/>
      <c r="U10" s="654"/>
    </row>
    <row r="11" spans="1:21" s="579" customFormat="1" ht="14.25" customHeight="1" x14ac:dyDescent="0.2">
      <c r="A11" s="623" t="s">
        <v>1077</v>
      </c>
      <c r="B11" s="1727" t="s">
        <v>1117</v>
      </c>
      <c r="C11" s="1683">
        <f>C8+C9+C10</f>
        <v>2110</v>
      </c>
      <c r="D11" s="561">
        <f>D8+D9+D10</f>
        <v>0</v>
      </c>
      <c r="E11" s="562">
        <f t="shared" ref="E11:N11" si="3">E8+E9+E10</f>
        <v>0</v>
      </c>
      <c r="F11" s="561">
        <f t="shared" si="3"/>
        <v>0</v>
      </c>
      <c r="G11" s="562">
        <f t="shared" si="3"/>
        <v>145</v>
      </c>
      <c r="H11" s="561">
        <f t="shared" si="3"/>
        <v>97</v>
      </c>
      <c r="I11" s="562">
        <f t="shared" si="3"/>
        <v>0</v>
      </c>
      <c r="J11" s="561">
        <f t="shared" si="3"/>
        <v>0</v>
      </c>
      <c r="K11" s="562">
        <f t="shared" si="3"/>
        <v>0</v>
      </c>
      <c r="L11" s="561">
        <f t="shared" si="3"/>
        <v>0</v>
      </c>
      <c r="M11" s="562">
        <f t="shared" si="3"/>
        <v>0</v>
      </c>
      <c r="N11" s="561">
        <f t="shared" si="3"/>
        <v>0</v>
      </c>
      <c r="O11" s="580">
        <f t="shared" ref="O11:P71" si="4">G11+I11+K11+M11</f>
        <v>145</v>
      </c>
      <c r="P11" s="581">
        <f t="shared" si="4"/>
        <v>97</v>
      </c>
      <c r="Q11" s="628">
        <f t="shared" si="0"/>
        <v>2255</v>
      </c>
      <c r="R11" s="629">
        <f t="shared" si="0"/>
        <v>97</v>
      </c>
      <c r="S11" s="628">
        <f t="shared" si="1"/>
        <v>-2158</v>
      </c>
      <c r="T11" s="1701">
        <f t="shared" si="2"/>
        <v>4.3015521064301551E-2</v>
      </c>
      <c r="U11" s="745"/>
    </row>
    <row r="12" spans="1:21" ht="14.25" customHeight="1" x14ac:dyDescent="0.2">
      <c r="A12" s="1693" t="s">
        <v>1079</v>
      </c>
      <c r="B12" s="1678" t="s">
        <v>1118</v>
      </c>
      <c r="C12" s="1681">
        <v>17014186</v>
      </c>
      <c r="D12" s="537">
        <v>17785261</v>
      </c>
      <c r="E12" s="1679"/>
      <c r="F12" s="1680"/>
      <c r="G12" s="1679">
        <v>369</v>
      </c>
      <c r="H12" s="384">
        <v>346</v>
      </c>
      <c r="I12" s="577"/>
      <c r="J12" s="384"/>
      <c r="K12" s="577"/>
      <c r="L12" s="384"/>
      <c r="M12" s="577"/>
      <c r="N12" s="384"/>
      <c r="O12" s="577">
        <f t="shared" si="4"/>
        <v>369</v>
      </c>
      <c r="P12" s="360">
        <f t="shared" si="4"/>
        <v>346</v>
      </c>
      <c r="Q12" s="587">
        <f t="shared" si="0"/>
        <v>17014555</v>
      </c>
      <c r="R12" s="627">
        <f t="shared" si="0"/>
        <v>17785607</v>
      </c>
      <c r="S12" s="587">
        <f t="shared" si="1"/>
        <v>771052</v>
      </c>
      <c r="T12" s="621">
        <f t="shared" si="2"/>
        <v>1.0453172004792368</v>
      </c>
      <c r="U12" s="654"/>
    </row>
    <row r="13" spans="1:21" ht="14.25" customHeight="1" x14ac:dyDescent="0.2">
      <c r="A13" s="1693" t="s">
        <v>1081</v>
      </c>
      <c r="B13" s="1678" t="s">
        <v>1119</v>
      </c>
      <c r="C13" s="1681">
        <v>330898</v>
      </c>
      <c r="D13" s="537">
        <v>307410</v>
      </c>
      <c r="E13" s="1679">
        <v>991</v>
      </c>
      <c r="F13" s="1680">
        <v>536</v>
      </c>
      <c r="G13" s="1679">
        <v>35208</v>
      </c>
      <c r="H13" s="384">
        <v>27962</v>
      </c>
      <c r="I13" s="577">
        <v>2486</v>
      </c>
      <c r="J13" s="384">
        <v>1826</v>
      </c>
      <c r="K13" s="577">
        <v>5867</v>
      </c>
      <c r="L13" s="384">
        <v>4550</v>
      </c>
      <c r="M13" s="577">
        <v>4302</v>
      </c>
      <c r="N13" s="384">
        <v>3656</v>
      </c>
      <c r="O13" s="577">
        <f t="shared" si="4"/>
        <v>47863</v>
      </c>
      <c r="P13" s="360">
        <f t="shared" si="4"/>
        <v>37994</v>
      </c>
      <c r="Q13" s="587">
        <f t="shared" si="0"/>
        <v>379752</v>
      </c>
      <c r="R13" s="627">
        <f t="shared" si="0"/>
        <v>345940</v>
      </c>
      <c r="S13" s="587">
        <f t="shared" si="1"/>
        <v>-33812</v>
      </c>
      <c r="T13" s="621">
        <f t="shared" si="2"/>
        <v>0.91096294423729174</v>
      </c>
      <c r="U13" s="654"/>
    </row>
    <row r="14" spans="1:21" ht="14.25" customHeight="1" x14ac:dyDescent="0.2">
      <c r="A14" s="1693" t="s">
        <v>1083</v>
      </c>
      <c r="B14" s="1678" t="s">
        <v>1120</v>
      </c>
      <c r="C14" s="1681"/>
      <c r="D14" s="537"/>
      <c r="E14" s="1679"/>
      <c r="F14" s="1680"/>
      <c r="G14" s="1679"/>
      <c r="H14" s="384"/>
      <c r="I14" s="577"/>
      <c r="J14" s="384"/>
      <c r="K14" s="577"/>
      <c r="L14" s="384"/>
      <c r="M14" s="577"/>
      <c r="N14" s="384"/>
      <c r="O14" s="577"/>
      <c r="P14" s="360"/>
      <c r="Q14" s="587"/>
      <c r="R14" s="627"/>
      <c r="S14" s="587"/>
      <c r="T14" s="621"/>
      <c r="U14" s="654"/>
    </row>
    <row r="15" spans="1:21" ht="14.25" customHeight="1" x14ac:dyDescent="0.2">
      <c r="A15" s="1693" t="s">
        <v>1085</v>
      </c>
      <c r="B15" s="1678" t="s">
        <v>1121</v>
      </c>
      <c r="C15" s="1681">
        <v>652055</v>
      </c>
      <c r="D15" s="537">
        <v>377915</v>
      </c>
      <c r="E15" s="1679"/>
      <c r="F15" s="1680"/>
      <c r="G15" s="1679"/>
      <c r="H15" s="384"/>
      <c r="I15" s="577"/>
      <c r="J15" s="384"/>
      <c r="K15" s="577"/>
      <c r="L15" s="384"/>
      <c r="M15" s="577"/>
      <c r="N15" s="384"/>
      <c r="O15" s="577">
        <f t="shared" si="4"/>
        <v>0</v>
      </c>
      <c r="P15" s="360">
        <f t="shared" si="4"/>
        <v>0</v>
      </c>
      <c r="Q15" s="587">
        <f t="shared" si="0"/>
        <v>652055</v>
      </c>
      <c r="R15" s="627">
        <f t="shared" si="0"/>
        <v>377915</v>
      </c>
      <c r="S15" s="587">
        <f t="shared" si="1"/>
        <v>-274140</v>
      </c>
      <c r="T15" s="621">
        <f t="shared" si="2"/>
        <v>0.57957534257079546</v>
      </c>
      <c r="U15" s="654"/>
    </row>
    <row r="16" spans="1:21" ht="14.25" customHeight="1" x14ac:dyDescent="0.2">
      <c r="A16" s="1693" t="s">
        <v>1087</v>
      </c>
      <c r="B16" s="1678" t="s">
        <v>1122</v>
      </c>
      <c r="C16" s="1681"/>
      <c r="D16" s="537"/>
      <c r="E16" s="1679"/>
      <c r="F16" s="1680"/>
      <c r="G16" s="1679"/>
      <c r="H16" s="384"/>
      <c r="I16" s="577"/>
      <c r="J16" s="384"/>
      <c r="K16" s="577"/>
      <c r="L16" s="384"/>
      <c r="M16" s="577"/>
      <c r="N16" s="384"/>
      <c r="O16" s="577"/>
      <c r="P16" s="360"/>
      <c r="Q16" s="587"/>
      <c r="R16" s="627"/>
      <c r="S16" s="587"/>
      <c r="T16" s="621"/>
      <c r="U16" s="654"/>
    </row>
    <row r="17" spans="1:21" s="579" customFormat="1" ht="14.25" customHeight="1" x14ac:dyDescent="0.2">
      <c r="A17" s="623" t="s">
        <v>1089</v>
      </c>
      <c r="B17" s="1727" t="s">
        <v>1123</v>
      </c>
      <c r="C17" s="1683">
        <f>SUM(C12:C16)</f>
        <v>17997139</v>
      </c>
      <c r="D17" s="561">
        <f>SUM(D12:D16)</f>
        <v>18470586</v>
      </c>
      <c r="E17" s="562">
        <f t="shared" ref="E17:N17" si="5">SUM(E12:E16)</f>
        <v>991</v>
      </c>
      <c r="F17" s="1684">
        <f t="shared" si="5"/>
        <v>536</v>
      </c>
      <c r="G17" s="1683">
        <f t="shared" si="5"/>
        <v>35577</v>
      </c>
      <c r="H17" s="561">
        <f t="shared" si="5"/>
        <v>28308</v>
      </c>
      <c r="I17" s="562">
        <f t="shared" si="5"/>
        <v>2486</v>
      </c>
      <c r="J17" s="561">
        <f t="shared" si="5"/>
        <v>1826</v>
      </c>
      <c r="K17" s="562">
        <f t="shared" si="5"/>
        <v>5867</v>
      </c>
      <c r="L17" s="561">
        <f t="shared" si="5"/>
        <v>4550</v>
      </c>
      <c r="M17" s="562">
        <f t="shared" si="5"/>
        <v>4302</v>
      </c>
      <c r="N17" s="561">
        <f t="shared" si="5"/>
        <v>3656</v>
      </c>
      <c r="O17" s="580">
        <f t="shared" si="4"/>
        <v>48232</v>
      </c>
      <c r="P17" s="581">
        <f t="shared" si="4"/>
        <v>38340</v>
      </c>
      <c r="Q17" s="628">
        <f t="shared" si="0"/>
        <v>18046362</v>
      </c>
      <c r="R17" s="629">
        <f t="shared" si="0"/>
        <v>18509462</v>
      </c>
      <c r="S17" s="628">
        <f t="shared" si="1"/>
        <v>463100</v>
      </c>
      <c r="T17" s="1701">
        <f t="shared" si="2"/>
        <v>1.0256616818392539</v>
      </c>
      <c r="U17" s="745"/>
    </row>
    <row r="18" spans="1:21" ht="14.25" customHeight="1" x14ac:dyDescent="0.2">
      <c r="A18" s="1693" t="s">
        <v>1091</v>
      </c>
      <c r="B18" s="1678" t="s">
        <v>1124</v>
      </c>
      <c r="C18" s="1681">
        <v>12447</v>
      </c>
      <c r="D18" s="537">
        <v>12567</v>
      </c>
      <c r="E18" s="577"/>
      <c r="F18" s="384"/>
      <c r="G18" s="577"/>
      <c r="H18" s="384"/>
      <c r="I18" s="577"/>
      <c r="J18" s="384"/>
      <c r="K18" s="577"/>
      <c r="L18" s="384"/>
      <c r="M18" s="577"/>
      <c r="N18" s="384"/>
      <c r="O18" s="577"/>
      <c r="P18" s="360"/>
      <c r="Q18" s="587">
        <f t="shared" si="0"/>
        <v>12447</v>
      </c>
      <c r="R18" s="627">
        <f t="shared" si="0"/>
        <v>12567</v>
      </c>
      <c r="S18" s="587">
        <f t="shared" si="1"/>
        <v>120</v>
      </c>
      <c r="T18" s="621">
        <f t="shared" si="2"/>
        <v>1.0096408773198362</v>
      </c>
      <c r="U18" s="654"/>
    </row>
    <row r="19" spans="1:21" ht="14.25" customHeight="1" x14ac:dyDescent="0.2">
      <c r="A19" s="1693" t="s">
        <v>1093</v>
      </c>
      <c r="B19" s="1678" t="s">
        <v>1125</v>
      </c>
      <c r="C19" s="1681"/>
      <c r="D19" s="537"/>
      <c r="E19" s="577"/>
      <c r="F19" s="384"/>
      <c r="G19" s="577"/>
      <c r="H19" s="384"/>
      <c r="I19" s="577"/>
      <c r="J19" s="384"/>
      <c r="K19" s="577"/>
      <c r="L19" s="384"/>
      <c r="M19" s="577"/>
      <c r="N19" s="384"/>
      <c r="O19" s="577"/>
      <c r="P19" s="360"/>
      <c r="Q19" s="587"/>
      <c r="R19" s="627"/>
      <c r="S19" s="587"/>
      <c r="T19" s="621"/>
      <c r="U19" s="654"/>
    </row>
    <row r="20" spans="1:21" ht="14.25" customHeight="1" x14ac:dyDescent="0.2">
      <c r="A20" s="1693" t="s">
        <v>1095</v>
      </c>
      <c r="B20" s="1678" t="s">
        <v>1126</v>
      </c>
      <c r="C20" s="1681">
        <v>8157</v>
      </c>
      <c r="D20" s="537">
        <v>8157</v>
      </c>
      <c r="E20" s="577"/>
      <c r="F20" s="384"/>
      <c r="G20" s="577"/>
      <c r="H20" s="384"/>
      <c r="I20" s="577"/>
      <c r="J20" s="384"/>
      <c r="K20" s="577"/>
      <c r="L20" s="384"/>
      <c r="M20" s="577"/>
      <c r="N20" s="384"/>
      <c r="O20" s="577"/>
      <c r="P20" s="360"/>
      <c r="Q20" s="587">
        <f t="shared" si="0"/>
        <v>8157</v>
      </c>
      <c r="R20" s="627">
        <f t="shared" si="0"/>
        <v>8157</v>
      </c>
      <c r="S20" s="587">
        <f t="shared" si="1"/>
        <v>0</v>
      </c>
      <c r="T20" s="621">
        <f t="shared" si="2"/>
        <v>1</v>
      </c>
      <c r="U20" s="654"/>
    </row>
    <row r="21" spans="1:21" ht="14.25" customHeight="1" x14ac:dyDescent="0.2">
      <c r="A21" s="1693" t="s">
        <v>1097</v>
      </c>
      <c r="B21" s="1678" t="s">
        <v>1127</v>
      </c>
      <c r="C21" s="1681"/>
      <c r="D21" s="537"/>
      <c r="E21" s="577"/>
      <c r="F21" s="384"/>
      <c r="G21" s="577"/>
      <c r="H21" s="384"/>
      <c r="I21" s="577"/>
      <c r="J21" s="384"/>
      <c r="K21" s="577"/>
      <c r="L21" s="384"/>
      <c r="M21" s="577"/>
      <c r="N21" s="384"/>
      <c r="O21" s="577"/>
      <c r="P21" s="360"/>
      <c r="Q21" s="587"/>
      <c r="R21" s="627"/>
      <c r="S21" s="587"/>
      <c r="T21" s="621"/>
      <c r="U21" s="654"/>
    </row>
    <row r="22" spans="1:21" ht="14.25" customHeight="1" x14ac:dyDescent="0.2">
      <c r="A22" s="1693" t="s">
        <v>1099</v>
      </c>
      <c r="B22" s="1678" t="s">
        <v>1128</v>
      </c>
      <c r="C22" s="1681"/>
      <c r="D22" s="537"/>
      <c r="E22" s="577"/>
      <c r="F22" s="384"/>
      <c r="G22" s="577"/>
      <c r="H22" s="384"/>
      <c r="I22" s="577"/>
      <c r="J22" s="384"/>
      <c r="K22" s="577"/>
      <c r="L22" s="384"/>
      <c r="M22" s="577"/>
      <c r="N22" s="384"/>
      <c r="O22" s="577"/>
      <c r="P22" s="360"/>
      <c r="Q22" s="587"/>
      <c r="R22" s="627"/>
      <c r="S22" s="587"/>
      <c r="T22" s="621"/>
      <c r="U22" s="654"/>
    </row>
    <row r="23" spans="1:21" ht="14.25" customHeight="1" x14ac:dyDescent="0.2">
      <c r="A23" s="1693" t="s">
        <v>1101</v>
      </c>
      <c r="B23" s="1678" t="s">
        <v>1129</v>
      </c>
      <c r="C23" s="1681">
        <v>4290</v>
      </c>
      <c r="D23" s="537">
        <v>4410</v>
      </c>
      <c r="E23" s="577"/>
      <c r="F23" s="384"/>
      <c r="G23" s="577"/>
      <c r="H23" s="384"/>
      <c r="I23" s="577"/>
      <c r="J23" s="384"/>
      <c r="K23" s="577"/>
      <c r="L23" s="384"/>
      <c r="M23" s="577"/>
      <c r="N23" s="384"/>
      <c r="O23" s="577"/>
      <c r="P23" s="360"/>
      <c r="Q23" s="587">
        <f t="shared" si="0"/>
        <v>4290</v>
      </c>
      <c r="R23" s="627">
        <f t="shared" si="0"/>
        <v>4410</v>
      </c>
      <c r="S23" s="587">
        <f t="shared" si="1"/>
        <v>120</v>
      </c>
      <c r="T23" s="621">
        <f t="shared" si="2"/>
        <v>1.0279720279720279</v>
      </c>
      <c r="U23" s="654"/>
    </row>
    <row r="24" spans="1:21" ht="14.25" customHeight="1" x14ac:dyDescent="0.2">
      <c r="A24" s="1693" t="s">
        <v>1103</v>
      </c>
      <c r="B24" s="1678" t="s">
        <v>2498</v>
      </c>
      <c r="C24" s="1675"/>
      <c r="D24" s="747"/>
      <c r="E24" s="748"/>
      <c r="F24" s="749"/>
      <c r="G24" s="748"/>
      <c r="H24" s="749"/>
      <c r="I24" s="748"/>
      <c r="J24" s="749"/>
      <c r="K24" s="748"/>
      <c r="L24" s="749"/>
      <c r="M24" s="748"/>
      <c r="N24" s="749"/>
      <c r="O24" s="748"/>
      <c r="P24" s="533"/>
      <c r="Q24" s="750"/>
      <c r="R24" s="751"/>
      <c r="S24" s="750"/>
      <c r="T24" s="752"/>
      <c r="U24" s="654"/>
    </row>
    <row r="25" spans="1:21" ht="14.25" customHeight="1" x14ac:dyDescent="0.2">
      <c r="A25" s="1693" t="s">
        <v>1105</v>
      </c>
      <c r="B25" s="1678" t="s">
        <v>1130</v>
      </c>
      <c r="C25" s="1681"/>
      <c r="D25" s="537"/>
      <c r="E25" s="577"/>
      <c r="F25" s="384"/>
      <c r="G25" s="577"/>
      <c r="H25" s="384"/>
      <c r="I25" s="577"/>
      <c r="J25" s="384"/>
      <c r="K25" s="577"/>
      <c r="L25" s="384"/>
      <c r="M25" s="577"/>
      <c r="N25" s="384"/>
      <c r="O25" s="577"/>
      <c r="P25" s="360"/>
      <c r="Q25" s="587"/>
      <c r="R25" s="627"/>
      <c r="S25" s="587"/>
      <c r="T25" s="621"/>
      <c r="U25" s="654"/>
    </row>
    <row r="26" spans="1:21" ht="14.25" customHeight="1" x14ac:dyDescent="0.2">
      <c r="A26" s="1693" t="s">
        <v>1107</v>
      </c>
      <c r="B26" s="1678" t="s">
        <v>1131</v>
      </c>
      <c r="C26" s="1681"/>
      <c r="D26" s="537"/>
      <c r="E26" s="577"/>
      <c r="F26" s="384"/>
      <c r="G26" s="577"/>
      <c r="H26" s="384"/>
      <c r="I26" s="577"/>
      <c r="J26" s="384"/>
      <c r="K26" s="577"/>
      <c r="L26" s="384"/>
      <c r="M26" s="577"/>
      <c r="N26" s="384"/>
      <c r="O26" s="577"/>
      <c r="P26" s="360"/>
      <c r="Q26" s="587"/>
      <c r="R26" s="627"/>
      <c r="S26" s="587"/>
      <c r="T26" s="621"/>
      <c r="U26" s="654"/>
    </row>
    <row r="27" spans="1:21" ht="14.25" customHeight="1" x14ac:dyDescent="0.2">
      <c r="A27" s="1693" t="s">
        <v>1133</v>
      </c>
      <c r="B27" s="1678" t="s">
        <v>1132</v>
      </c>
      <c r="C27" s="1681"/>
      <c r="D27" s="537"/>
      <c r="E27" s="577"/>
      <c r="F27" s="384"/>
      <c r="G27" s="577"/>
      <c r="H27" s="384"/>
      <c r="I27" s="577"/>
      <c r="J27" s="384"/>
      <c r="K27" s="577"/>
      <c r="L27" s="384"/>
      <c r="M27" s="577"/>
      <c r="N27" s="384"/>
      <c r="O27" s="577"/>
      <c r="P27" s="360"/>
      <c r="Q27" s="587"/>
      <c r="R27" s="627"/>
      <c r="S27" s="587"/>
      <c r="T27" s="621"/>
      <c r="U27" s="654"/>
    </row>
    <row r="28" spans="1:21" s="579" customFormat="1" ht="14.25" customHeight="1" x14ac:dyDescent="0.2">
      <c r="A28" s="1693" t="s">
        <v>1135</v>
      </c>
      <c r="B28" s="1678" t="s">
        <v>1134</v>
      </c>
      <c r="C28" s="1681"/>
      <c r="D28" s="537"/>
      <c r="E28" s="577"/>
      <c r="F28" s="384"/>
      <c r="G28" s="577"/>
      <c r="H28" s="384"/>
      <c r="I28" s="577"/>
      <c r="J28" s="384"/>
      <c r="K28" s="577"/>
      <c r="L28" s="384"/>
      <c r="M28" s="577"/>
      <c r="N28" s="384"/>
      <c r="O28" s="577"/>
      <c r="P28" s="360"/>
      <c r="Q28" s="587">
        <f t="shared" si="0"/>
        <v>0</v>
      </c>
      <c r="R28" s="627">
        <f t="shared" si="0"/>
        <v>0</v>
      </c>
      <c r="S28" s="587">
        <f t="shared" si="1"/>
        <v>0</v>
      </c>
      <c r="T28" s="621"/>
      <c r="U28" s="745"/>
    </row>
    <row r="29" spans="1:21" ht="24" customHeight="1" x14ac:dyDescent="0.2">
      <c r="A29" s="623">
        <v>22</v>
      </c>
      <c r="B29" s="1727" t="s">
        <v>1136</v>
      </c>
      <c r="C29" s="1683">
        <f>C18+C28</f>
        <v>12447</v>
      </c>
      <c r="D29" s="561">
        <f>D18+D28</f>
        <v>12567</v>
      </c>
      <c r="E29" s="562">
        <f t="shared" ref="E29:N29" si="6">E18+E28</f>
        <v>0</v>
      </c>
      <c r="F29" s="561">
        <f t="shared" si="6"/>
        <v>0</v>
      </c>
      <c r="G29" s="562">
        <f t="shared" si="6"/>
        <v>0</v>
      </c>
      <c r="H29" s="561">
        <f t="shared" si="6"/>
        <v>0</v>
      </c>
      <c r="I29" s="562">
        <f t="shared" si="6"/>
        <v>0</v>
      </c>
      <c r="J29" s="561">
        <f t="shared" si="6"/>
        <v>0</v>
      </c>
      <c r="K29" s="562">
        <f t="shared" si="6"/>
        <v>0</v>
      </c>
      <c r="L29" s="561">
        <f t="shared" si="6"/>
        <v>0</v>
      </c>
      <c r="M29" s="562">
        <f t="shared" si="6"/>
        <v>0</v>
      </c>
      <c r="N29" s="561">
        <f t="shared" si="6"/>
        <v>0</v>
      </c>
      <c r="O29" s="580">
        <f t="shared" si="4"/>
        <v>0</v>
      </c>
      <c r="P29" s="581">
        <f t="shared" si="4"/>
        <v>0</v>
      </c>
      <c r="Q29" s="628">
        <f t="shared" si="0"/>
        <v>12447</v>
      </c>
      <c r="R29" s="629">
        <f t="shared" si="0"/>
        <v>12567</v>
      </c>
      <c r="S29" s="628">
        <f t="shared" si="1"/>
        <v>120</v>
      </c>
      <c r="T29" s="1701">
        <f t="shared" si="2"/>
        <v>1.0096408773198362</v>
      </c>
      <c r="U29" s="654"/>
    </row>
    <row r="30" spans="1:21" ht="22.5" x14ac:dyDescent="0.2">
      <c r="A30" s="1693">
        <v>23</v>
      </c>
      <c r="B30" s="1678" t="s">
        <v>1138</v>
      </c>
      <c r="C30" s="1681"/>
      <c r="D30" s="537"/>
      <c r="E30" s="577"/>
      <c r="F30" s="384"/>
      <c r="G30" s="577"/>
      <c r="H30" s="384"/>
      <c r="I30" s="577"/>
      <c r="J30" s="384"/>
      <c r="K30" s="577"/>
      <c r="L30" s="384"/>
      <c r="M30" s="577"/>
      <c r="N30" s="384"/>
      <c r="O30" s="577"/>
      <c r="P30" s="360"/>
      <c r="Q30" s="587"/>
      <c r="R30" s="627"/>
      <c r="S30" s="587"/>
      <c r="T30" s="621"/>
      <c r="U30" s="654"/>
    </row>
    <row r="31" spans="1:21" ht="14.25" customHeight="1" x14ac:dyDescent="0.2">
      <c r="A31" s="1693">
        <v>24</v>
      </c>
      <c r="B31" s="1678" t="s">
        <v>1140</v>
      </c>
      <c r="C31" s="1681"/>
      <c r="D31" s="537"/>
      <c r="E31" s="577"/>
      <c r="F31" s="384"/>
      <c r="G31" s="577"/>
      <c r="H31" s="384"/>
      <c r="I31" s="577"/>
      <c r="J31" s="384"/>
      <c r="K31" s="577"/>
      <c r="L31" s="384"/>
      <c r="M31" s="577"/>
      <c r="N31" s="384"/>
      <c r="O31" s="577"/>
      <c r="P31" s="360"/>
      <c r="Q31" s="587"/>
      <c r="R31" s="627"/>
      <c r="S31" s="587"/>
      <c r="T31" s="621"/>
      <c r="U31" s="654"/>
    </row>
    <row r="32" spans="1:21" ht="23.25" customHeight="1" x14ac:dyDescent="0.2">
      <c r="A32" s="1693">
        <v>25</v>
      </c>
      <c r="B32" s="1678" t="s">
        <v>1142</v>
      </c>
      <c r="C32" s="1681"/>
      <c r="D32" s="537"/>
      <c r="E32" s="577"/>
      <c r="F32" s="384"/>
      <c r="G32" s="577"/>
      <c r="H32" s="384"/>
      <c r="I32" s="577"/>
      <c r="J32" s="384"/>
      <c r="K32" s="577"/>
      <c r="L32" s="384"/>
      <c r="M32" s="577"/>
      <c r="N32" s="384"/>
      <c r="O32" s="577"/>
      <c r="P32" s="360"/>
      <c r="Q32" s="587"/>
      <c r="R32" s="627"/>
      <c r="S32" s="587"/>
      <c r="T32" s="621"/>
      <c r="U32" s="654"/>
    </row>
    <row r="33" spans="1:21" ht="14.25" customHeight="1" x14ac:dyDescent="0.2">
      <c r="A33" s="1693">
        <v>26</v>
      </c>
      <c r="B33" s="1678" t="s">
        <v>1144</v>
      </c>
      <c r="C33" s="1681"/>
      <c r="D33" s="537"/>
      <c r="E33" s="577"/>
      <c r="F33" s="384"/>
      <c r="G33" s="577"/>
      <c r="H33" s="384"/>
      <c r="I33" s="577"/>
      <c r="J33" s="384"/>
      <c r="K33" s="577"/>
      <c r="L33" s="384"/>
      <c r="M33" s="577"/>
      <c r="N33" s="384"/>
      <c r="O33" s="577"/>
      <c r="P33" s="360"/>
      <c r="Q33" s="587"/>
      <c r="R33" s="627"/>
      <c r="S33" s="587"/>
      <c r="T33" s="621"/>
      <c r="U33" s="654"/>
    </row>
    <row r="34" spans="1:21" s="579" customFormat="1" ht="14.25" customHeight="1" x14ac:dyDescent="0.2">
      <c r="A34" s="1693">
        <v>27</v>
      </c>
      <c r="B34" s="1678" t="s">
        <v>1146</v>
      </c>
      <c r="C34" s="1681"/>
      <c r="D34" s="537"/>
      <c r="E34" s="577"/>
      <c r="F34" s="384"/>
      <c r="G34" s="577"/>
      <c r="H34" s="384"/>
      <c r="I34" s="577"/>
      <c r="J34" s="384"/>
      <c r="K34" s="577"/>
      <c r="L34" s="384"/>
      <c r="M34" s="577"/>
      <c r="N34" s="384"/>
      <c r="O34" s="577"/>
      <c r="P34" s="360"/>
      <c r="Q34" s="587"/>
      <c r="R34" s="627"/>
      <c r="S34" s="587"/>
      <c r="T34" s="621"/>
      <c r="U34" s="745"/>
    </row>
    <row r="35" spans="1:21" s="579" customFormat="1" ht="22.5" customHeight="1" x14ac:dyDescent="0.2">
      <c r="A35" s="623">
        <v>28</v>
      </c>
      <c r="B35" s="1727" t="s">
        <v>1148</v>
      </c>
      <c r="C35" s="1683"/>
      <c r="D35" s="561"/>
      <c r="E35" s="580"/>
      <c r="F35" s="630"/>
      <c r="G35" s="580"/>
      <c r="H35" s="630"/>
      <c r="I35" s="580"/>
      <c r="J35" s="630"/>
      <c r="K35" s="580"/>
      <c r="L35" s="630"/>
      <c r="M35" s="580"/>
      <c r="N35" s="630"/>
      <c r="O35" s="580"/>
      <c r="P35" s="581"/>
      <c r="Q35" s="628"/>
      <c r="R35" s="629"/>
      <c r="S35" s="628"/>
      <c r="T35" s="1701"/>
      <c r="U35" s="745"/>
    </row>
    <row r="36" spans="1:21" ht="21" x14ac:dyDescent="0.2">
      <c r="A36" s="623">
        <v>29</v>
      </c>
      <c r="B36" s="1727" t="s">
        <v>1150</v>
      </c>
      <c r="C36" s="1683">
        <f>C11+C17+C29+C35</f>
        <v>18011696</v>
      </c>
      <c r="D36" s="561">
        <f>D11+D17+D29+D35</f>
        <v>18483153</v>
      </c>
      <c r="E36" s="562">
        <f t="shared" ref="E36:N36" si="7">E11+E17+E29+E35</f>
        <v>991</v>
      </c>
      <c r="F36" s="561">
        <f t="shared" si="7"/>
        <v>536</v>
      </c>
      <c r="G36" s="562">
        <f t="shared" si="7"/>
        <v>35722</v>
      </c>
      <c r="H36" s="561">
        <f t="shared" si="7"/>
        <v>28405</v>
      </c>
      <c r="I36" s="562">
        <f t="shared" si="7"/>
        <v>2486</v>
      </c>
      <c r="J36" s="561">
        <f t="shared" si="7"/>
        <v>1826</v>
      </c>
      <c r="K36" s="562">
        <f t="shared" si="7"/>
        <v>5867</v>
      </c>
      <c r="L36" s="561">
        <f t="shared" si="7"/>
        <v>4550</v>
      </c>
      <c r="M36" s="562">
        <f t="shared" si="7"/>
        <v>4302</v>
      </c>
      <c r="N36" s="561">
        <f t="shared" si="7"/>
        <v>3656</v>
      </c>
      <c r="O36" s="580">
        <f t="shared" si="4"/>
        <v>48377</v>
      </c>
      <c r="P36" s="581">
        <f t="shared" si="4"/>
        <v>38437</v>
      </c>
      <c r="Q36" s="628">
        <f t="shared" si="0"/>
        <v>18061064</v>
      </c>
      <c r="R36" s="629">
        <f t="shared" si="0"/>
        <v>18522126</v>
      </c>
      <c r="S36" s="628">
        <f t="shared" si="1"/>
        <v>461062</v>
      </c>
      <c r="T36" s="1701">
        <f t="shared" si="2"/>
        <v>1.0255279533918933</v>
      </c>
      <c r="U36" s="654"/>
    </row>
    <row r="37" spans="1:21" ht="14.25" customHeight="1" x14ac:dyDescent="0.2">
      <c r="A37" s="1693">
        <v>30</v>
      </c>
      <c r="B37" s="1678" t="s">
        <v>1152</v>
      </c>
      <c r="C37" s="1681">
        <v>517</v>
      </c>
      <c r="D37" s="537">
        <v>439</v>
      </c>
      <c r="E37" s="577"/>
      <c r="F37" s="384"/>
      <c r="G37" s="577">
        <v>2190</v>
      </c>
      <c r="H37" s="384">
        <v>2692</v>
      </c>
      <c r="I37" s="577"/>
      <c r="J37" s="384"/>
      <c r="K37" s="577">
        <v>2022</v>
      </c>
      <c r="L37" s="384">
        <v>1535</v>
      </c>
      <c r="M37" s="577"/>
      <c r="N37" s="384"/>
      <c r="O37" s="577">
        <f t="shared" si="4"/>
        <v>4212</v>
      </c>
      <c r="P37" s="360">
        <f t="shared" si="4"/>
        <v>4227</v>
      </c>
      <c r="Q37" s="587">
        <f t="shared" si="0"/>
        <v>4729</v>
      </c>
      <c r="R37" s="627">
        <f t="shared" si="0"/>
        <v>4666</v>
      </c>
      <c r="S37" s="587">
        <f t="shared" si="1"/>
        <v>-63</v>
      </c>
      <c r="T37" s="621">
        <f t="shared" si="2"/>
        <v>0.9866779445971664</v>
      </c>
      <c r="U37" s="654"/>
    </row>
    <row r="38" spans="1:21" ht="14.25" customHeight="1" x14ac:dyDescent="0.2">
      <c r="A38" s="1693">
        <v>31</v>
      </c>
      <c r="B38" s="1678" t="s">
        <v>1154</v>
      </c>
      <c r="C38" s="1681"/>
      <c r="D38" s="537"/>
      <c r="E38" s="577"/>
      <c r="F38" s="384"/>
      <c r="G38" s="577"/>
      <c r="H38" s="384"/>
      <c r="I38" s="577"/>
      <c r="J38" s="384"/>
      <c r="K38" s="577"/>
      <c r="L38" s="384"/>
      <c r="M38" s="577"/>
      <c r="N38" s="384"/>
      <c r="O38" s="577"/>
      <c r="P38" s="360"/>
      <c r="Q38" s="587"/>
      <c r="R38" s="627"/>
      <c r="S38" s="587"/>
      <c r="T38" s="621"/>
      <c r="U38" s="654"/>
    </row>
    <row r="39" spans="1:21" ht="14.25" customHeight="1" x14ac:dyDescent="0.2">
      <c r="A39" s="1693">
        <v>32</v>
      </c>
      <c r="B39" s="1678" t="s">
        <v>1156</v>
      </c>
      <c r="C39" s="1681"/>
      <c r="D39" s="537"/>
      <c r="E39" s="577"/>
      <c r="F39" s="384"/>
      <c r="G39" s="577"/>
      <c r="H39" s="384"/>
      <c r="I39" s="577"/>
      <c r="J39" s="384"/>
      <c r="K39" s="577"/>
      <c r="L39" s="384"/>
      <c r="M39" s="577"/>
      <c r="N39" s="384"/>
      <c r="O39" s="577"/>
      <c r="P39" s="360"/>
      <c r="Q39" s="587"/>
      <c r="R39" s="627"/>
      <c r="S39" s="587"/>
      <c r="T39" s="621"/>
      <c r="U39" s="654"/>
    </row>
    <row r="40" spans="1:21" ht="14.25" customHeight="1" x14ac:dyDescent="0.2">
      <c r="A40" s="1693">
        <v>33</v>
      </c>
      <c r="B40" s="1678" t="s">
        <v>1158</v>
      </c>
      <c r="C40" s="1681"/>
      <c r="D40" s="537"/>
      <c r="E40" s="577"/>
      <c r="F40" s="384"/>
      <c r="G40" s="577"/>
      <c r="H40" s="384"/>
      <c r="I40" s="577"/>
      <c r="J40" s="384"/>
      <c r="K40" s="577"/>
      <c r="L40" s="384"/>
      <c r="M40" s="577"/>
      <c r="N40" s="384"/>
      <c r="O40" s="577"/>
      <c r="P40" s="360"/>
      <c r="Q40" s="587"/>
      <c r="R40" s="627"/>
      <c r="S40" s="587"/>
      <c r="T40" s="621"/>
      <c r="U40" s="654"/>
    </row>
    <row r="41" spans="1:21" s="579" customFormat="1" ht="14.25" customHeight="1" x14ac:dyDescent="0.2">
      <c r="A41" s="1693">
        <v>34</v>
      </c>
      <c r="B41" s="1678" t="s">
        <v>1160</v>
      </c>
      <c r="C41" s="1681"/>
      <c r="D41" s="537"/>
      <c r="E41" s="577"/>
      <c r="F41" s="384"/>
      <c r="G41" s="577"/>
      <c r="H41" s="384"/>
      <c r="I41" s="577"/>
      <c r="J41" s="384"/>
      <c r="K41" s="577"/>
      <c r="L41" s="384"/>
      <c r="M41" s="577"/>
      <c r="N41" s="384"/>
      <c r="O41" s="577"/>
      <c r="P41" s="360"/>
      <c r="Q41" s="587"/>
      <c r="R41" s="627"/>
      <c r="S41" s="587"/>
      <c r="T41" s="621"/>
      <c r="U41" s="745"/>
    </row>
    <row r="42" spans="1:21" ht="14.25" customHeight="1" x14ac:dyDescent="0.2">
      <c r="A42" s="623">
        <v>35</v>
      </c>
      <c r="B42" s="1727" t="s">
        <v>1162</v>
      </c>
      <c r="C42" s="1683">
        <f>SUM(C37:C41)</f>
        <v>517</v>
      </c>
      <c r="D42" s="561">
        <f>SUM(D37:D41)</f>
        <v>439</v>
      </c>
      <c r="E42" s="562">
        <f t="shared" ref="E42:N42" si="8">SUM(E37:E41)</f>
        <v>0</v>
      </c>
      <c r="F42" s="561">
        <f t="shared" si="8"/>
        <v>0</v>
      </c>
      <c r="G42" s="562">
        <f t="shared" si="8"/>
        <v>2190</v>
      </c>
      <c r="H42" s="561">
        <f t="shared" si="8"/>
        <v>2692</v>
      </c>
      <c r="I42" s="562">
        <f t="shared" si="8"/>
        <v>0</v>
      </c>
      <c r="J42" s="561">
        <f t="shared" si="8"/>
        <v>0</v>
      </c>
      <c r="K42" s="562">
        <f t="shared" si="8"/>
        <v>2022</v>
      </c>
      <c r="L42" s="561">
        <f t="shared" si="8"/>
        <v>1535</v>
      </c>
      <c r="M42" s="562">
        <f t="shared" si="8"/>
        <v>0</v>
      </c>
      <c r="N42" s="561">
        <f t="shared" si="8"/>
        <v>0</v>
      </c>
      <c r="O42" s="580">
        <f t="shared" si="4"/>
        <v>4212</v>
      </c>
      <c r="P42" s="581">
        <f t="shared" si="4"/>
        <v>4227</v>
      </c>
      <c r="Q42" s="628">
        <f t="shared" si="0"/>
        <v>4729</v>
      </c>
      <c r="R42" s="629">
        <f t="shared" si="0"/>
        <v>4666</v>
      </c>
      <c r="S42" s="628">
        <f t="shared" si="1"/>
        <v>-63</v>
      </c>
      <c r="T42" s="1701">
        <f t="shared" si="2"/>
        <v>0.9866779445971664</v>
      </c>
      <c r="U42" s="654"/>
    </row>
    <row r="43" spans="1:21" ht="20.25" customHeight="1" x14ac:dyDescent="0.2">
      <c r="A43" s="1693">
        <v>36</v>
      </c>
      <c r="B43" s="1678" t="s">
        <v>1164</v>
      </c>
      <c r="C43" s="1681"/>
      <c r="D43" s="537"/>
      <c r="E43" s="577"/>
      <c r="F43" s="384"/>
      <c r="G43" s="577"/>
      <c r="H43" s="384"/>
      <c r="I43" s="577"/>
      <c r="J43" s="384"/>
      <c r="K43" s="577"/>
      <c r="L43" s="384"/>
      <c r="M43" s="577"/>
      <c r="N43" s="384"/>
      <c r="O43" s="577"/>
      <c r="P43" s="360"/>
      <c r="Q43" s="587"/>
      <c r="R43" s="627"/>
      <c r="S43" s="587"/>
      <c r="T43" s="621"/>
      <c r="U43" s="654"/>
    </row>
    <row r="44" spans="1:21" ht="14.25" customHeight="1" x14ac:dyDescent="0.2">
      <c r="A44" s="1693" t="s">
        <v>1167</v>
      </c>
      <c r="B44" s="1678" t="s">
        <v>2499</v>
      </c>
      <c r="C44" s="1681"/>
      <c r="D44" s="537"/>
      <c r="E44" s="577"/>
      <c r="F44" s="384"/>
      <c r="G44" s="577"/>
      <c r="H44" s="384"/>
      <c r="I44" s="577"/>
      <c r="J44" s="384"/>
      <c r="K44" s="577"/>
      <c r="L44" s="384"/>
      <c r="M44" s="577"/>
      <c r="N44" s="384"/>
      <c r="O44" s="577"/>
      <c r="P44" s="360"/>
      <c r="Q44" s="587"/>
      <c r="R44" s="627"/>
      <c r="S44" s="587"/>
      <c r="T44" s="621"/>
      <c r="U44" s="654"/>
    </row>
    <row r="45" spans="1:21" ht="14.25" customHeight="1" x14ac:dyDescent="0.2">
      <c r="A45" s="1693">
        <v>38</v>
      </c>
      <c r="B45" s="1678" t="s">
        <v>2500</v>
      </c>
      <c r="C45" s="1681"/>
      <c r="D45" s="537"/>
      <c r="E45" s="577"/>
      <c r="F45" s="384"/>
      <c r="G45" s="577"/>
      <c r="H45" s="384"/>
      <c r="I45" s="577"/>
      <c r="J45" s="384"/>
      <c r="K45" s="577"/>
      <c r="L45" s="384"/>
      <c r="M45" s="577"/>
      <c r="N45" s="384"/>
      <c r="O45" s="577"/>
      <c r="P45" s="360"/>
      <c r="Q45" s="587"/>
      <c r="R45" s="627"/>
      <c r="S45" s="587"/>
      <c r="T45" s="621"/>
      <c r="U45" s="654"/>
    </row>
    <row r="46" spans="1:21" ht="22.5" x14ac:dyDescent="0.2">
      <c r="A46" s="1693">
        <v>39</v>
      </c>
      <c r="B46" s="1678" t="s">
        <v>1166</v>
      </c>
      <c r="C46" s="1681"/>
      <c r="D46" s="537"/>
      <c r="E46" s="577"/>
      <c r="F46" s="384"/>
      <c r="G46" s="577"/>
      <c r="H46" s="384"/>
      <c r="I46" s="577"/>
      <c r="J46" s="384"/>
      <c r="K46" s="577"/>
      <c r="L46" s="384"/>
      <c r="M46" s="577"/>
      <c r="N46" s="384"/>
      <c r="O46" s="577"/>
      <c r="P46" s="360"/>
      <c r="Q46" s="587"/>
      <c r="R46" s="627"/>
      <c r="S46" s="587"/>
      <c r="T46" s="621"/>
      <c r="U46" s="654"/>
    </row>
    <row r="47" spans="1:21" ht="14.25" customHeight="1" x14ac:dyDescent="0.2">
      <c r="A47" s="1693">
        <v>40</v>
      </c>
      <c r="B47" s="1678" t="s">
        <v>1168</v>
      </c>
      <c r="C47" s="1681"/>
      <c r="D47" s="537"/>
      <c r="E47" s="577"/>
      <c r="F47" s="384"/>
      <c r="G47" s="577"/>
      <c r="H47" s="384"/>
      <c r="I47" s="577"/>
      <c r="J47" s="384"/>
      <c r="K47" s="577"/>
      <c r="L47" s="384"/>
      <c r="M47" s="577"/>
      <c r="N47" s="384"/>
      <c r="O47" s="577"/>
      <c r="P47" s="360"/>
      <c r="Q47" s="587"/>
      <c r="R47" s="627"/>
      <c r="S47" s="587"/>
      <c r="T47" s="621"/>
      <c r="U47" s="654"/>
    </row>
    <row r="48" spans="1:21" ht="14.25" customHeight="1" x14ac:dyDescent="0.2">
      <c r="A48" s="1693">
        <v>41</v>
      </c>
      <c r="B48" s="1678" t="s">
        <v>1170</v>
      </c>
      <c r="C48" s="1681"/>
      <c r="D48" s="537"/>
      <c r="E48" s="577"/>
      <c r="F48" s="384"/>
      <c r="G48" s="577"/>
      <c r="H48" s="384"/>
      <c r="I48" s="577"/>
      <c r="J48" s="384"/>
      <c r="K48" s="577"/>
      <c r="L48" s="384"/>
      <c r="M48" s="577"/>
      <c r="N48" s="384"/>
      <c r="O48" s="577"/>
      <c r="P48" s="360"/>
      <c r="Q48" s="587"/>
      <c r="R48" s="627"/>
      <c r="S48" s="587"/>
      <c r="T48" s="621"/>
      <c r="U48" s="654"/>
    </row>
    <row r="49" spans="1:21" s="579" customFormat="1" ht="14.25" customHeight="1" x14ac:dyDescent="0.2">
      <c r="A49" s="1693">
        <v>42</v>
      </c>
      <c r="B49" s="1678" t="s">
        <v>1172</v>
      </c>
      <c r="C49" s="1681"/>
      <c r="D49" s="537"/>
      <c r="E49" s="577"/>
      <c r="F49" s="384"/>
      <c r="G49" s="577"/>
      <c r="H49" s="384"/>
      <c r="I49" s="577"/>
      <c r="J49" s="384"/>
      <c r="K49" s="577"/>
      <c r="L49" s="384"/>
      <c r="M49" s="577"/>
      <c r="N49" s="384"/>
      <c r="O49" s="577"/>
      <c r="P49" s="360"/>
      <c r="Q49" s="587"/>
      <c r="R49" s="627"/>
      <c r="S49" s="587"/>
      <c r="T49" s="621"/>
      <c r="U49" s="745"/>
    </row>
    <row r="50" spans="1:21" s="579" customFormat="1" ht="14.25" customHeight="1" x14ac:dyDescent="0.2">
      <c r="A50" s="1693">
        <v>43</v>
      </c>
      <c r="B50" s="1678" t="s">
        <v>1174</v>
      </c>
      <c r="C50" s="1681"/>
      <c r="D50" s="537"/>
      <c r="E50" s="577"/>
      <c r="F50" s="384"/>
      <c r="G50" s="577"/>
      <c r="H50" s="384"/>
      <c r="I50" s="577"/>
      <c r="J50" s="384"/>
      <c r="K50" s="577"/>
      <c r="L50" s="384"/>
      <c r="M50" s="577"/>
      <c r="N50" s="384"/>
      <c r="O50" s="577"/>
      <c r="P50" s="360"/>
      <c r="Q50" s="587"/>
      <c r="R50" s="627"/>
      <c r="S50" s="587"/>
      <c r="T50" s="621"/>
      <c r="U50" s="745"/>
    </row>
    <row r="51" spans="1:21" ht="14.25" customHeight="1" x14ac:dyDescent="0.2">
      <c r="A51" s="623">
        <v>44</v>
      </c>
      <c r="B51" s="1727" t="s">
        <v>1177</v>
      </c>
      <c r="C51" s="1683"/>
      <c r="D51" s="561"/>
      <c r="E51" s="580"/>
      <c r="F51" s="630"/>
      <c r="G51" s="580"/>
      <c r="H51" s="630"/>
      <c r="I51" s="580"/>
      <c r="J51" s="630"/>
      <c r="K51" s="580"/>
      <c r="L51" s="630"/>
      <c r="M51" s="580"/>
      <c r="N51" s="630"/>
      <c r="O51" s="580"/>
      <c r="P51" s="581"/>
      <c r="Q51" s="628"/>
      <c r="R51" s="629"/>
      <c r="S51" s="628"/>
      <c r="T51" s="1701"/>
      <c r="U51" s="654"/>
    </row>
    <row r="52" spans="1:21" s="579" customFormat="1" ht="14.25" customHeight="1" x14ac:dyDescent="0.2">
      <c r="A52" s="1869" t="s">
        <v>2515</v>
      </c>
      <c r="B52" s="1727" t="s">
        <v>1179</v>
      </c>
      <c r="C52" s="1683">
        <f t="shared" ref="C52:N52" si="9">C42+C51</f>
        <v>517</v>
      </c>
      <c r="D52" s="561">
        <f t="shared" si="9"/>
        <v>439</v>
      </c>
      <c r="E52" s="562">
        <f t="shared" si="9"/>
        <v>0</v>
      </c>
      <c r="F52" s="561">
        <f t="shared" si="9"/>
        <v>0</v>
      </c>
      <c r="G52" s="562">
        <f t="shared" si="9"/>
        <v>2190</v>
      </c>
      <c r="H52" s="561">
        <f t="shared" si="9"/>
        <v>2692</v>
      </c>
      <c r="I52" s="562">
        <f t="shared" si="9"/>
        <v>0</v>
      </c>
      <c r="J52" s="561">
        <f t="shared" si="9"/>
        <v>0</v>
      </c>
      <c r="K52" s="562">
        <f t="shared" si="9"/>
        <v>2022</v>
      </c>
      <c r="L52" s="561">
        <f t="shared" si="9"/>
        <v>1535</v>
      </c>
      <c r="M52" s="562">
        <f t="shared" si="9"/>
        <v>0</v>
      </c>
      <c r="N52" s="561">
        <f t="shared" si="9"/>
        <v>0</v>
      </c>
      <c r="O52" s="580">
        <f t="shared" si="4"/>
        <v>4212</v>
      </c>
      <c r="P52" s="581">
        <f t="shared" si="4"/>
        <v>4227</v>
      </c>
      <c r="Q52" s="628">
        <f t="shared" si="0"/>
        <v>4729</v>
      </c>
      <c r="R52" s="629">
        <f t="shared" si="0"/>
        <v>4666</v>
      </c>
      <c r="S52" s="628">
        <f t="shared" si="1"/>
        <v>-63</v>
      </c>
      <c r="T52" s="1701">
        <f t="shared" si="2"/>
        <v>0.9866779445971664</v>
      </c>
      <c r="U52" s="745"/>
    </row>
    <row r="53" spans="1:21" ht="14.25" customHeight="1" x14ac:dyDescent="0.2">
      <c r="A53" s="1870" t="s">
        <v>2516</v>
      </c>
      <c r="B53" s="1678" t="s">
        <v>1181</v>
      </c>
      <c r="C53" s="1681"/>
      <c r="D53" s="537"/>
      <c r="E53" s="1679"/>
      <c r="F53" s="1680"/>
      <c r="G53" s="1679"/>
      <c r="H53" s="384"/>
      <c r="I53" s="577"/>
      <c r="J53" s="384"/>
      <c r="K53" s="577"/>
      <c r="L53" s="384"/>
      <c r="M53" s="577"/>
      <c r="N53" s="384"/>
      <c r="O53" s="577"/>
      <c r="P53" s="360"/>
      <c r="Q53" s="587"/>
      <c r="R53" s="627"/>
      <c r="S53" s="587"/>
      <c r="T53" s="621"/>
      <c r="U53" s="654"/>
    </row>
    <row r="54" spans="1:21" ht="14.25" customHeight="1" x14ac:dyDescent="0.2">
      <c r="A54" s="1870" t="s">
        <v>2517</v>
      </c>
      <c r="B54" s="1678" t="s">
        <v>1182</v>
      </c>
      <c r="C54" s="1681"/>
      <c r="D54" s="537"/>
      <c r="E54" s="1679"/>
      <c r="F54" s="1680"/>
      <c r="G54" s="1679"/>
      <c r="H54" s="384"/>
      <c r="I54" s="577"/>
      <c r="J54" s="384"/>
      <c r="K54" s="577"/>
      <c r="L54" s="384"/>
      <c r="M54" s="577"/>
      <c r="N54" s="384"/>
      <c r="O54" s="577"/>
      <c r="P54" s="360"/>
      <c r="Q54" s="587"/>
      <c r="R54" s="627"/>
      <c r="S54" s="587"/>
      <c r="T54" s="621"/>
      <c r="U54" s="654"/>
    </row>
    <row r="55" spans="1:21" ht="14.25" customHeight="1" x14ac:dyDescent="0.2">
      <c r="A55" s="1869" t="s">
        <v>2518</v>
      </c>
      <c r="B55" s="1727" t="s">
        <v>1183</v>
      </c>
      <c r="C55" s="1683"/>
      <c r="D55" s="561"/>
      <c r="E55" s="1687"/>
      <c r="F55" s="1702"/>
      <c r="G55" s="1687"/>
      <c r="H55" s="630"/>
      <c r="I55" s="580"/>
      <c r="J55" s="630"/>
      <c r="K55" s="580"/>
      <c r="L55" s="630"/>
      <c r="M55" s="580"/>
      <c r="N55" s="630"/>
      <c r="O55" s="580"/>
      <c r="P55" s="581"/>
      <c r="Q55" s="628"/>
      <c r="R55" s="629"/>
      <c r="S55" s="628"/>
      <c r="T55" s="1701"/>
      <c r="U55" s="654"/>
    </row>
    <row r="56" spans="1:21" s="579" customFormat="1" ht="14.25" customHeight="1" x14ac:dyDescent="0.2">
      <c r="A56" s="1870" t="s">
        <v>2519</v>
      </c>
      <c r="B56" s="1678" t="s">
        <v>1184</v>
      </c>
      <c r="C56" s="1681">
        <v>384</v>
      </c>
      <c r="D56" s="537">
        <v>233</v>
      </c>
      <c r="E56" s="1679">
        <v>279</v>
      </c>
      <c r="F56" s="1680">
        <v>442</v>
      </c>
      <c r="G56" s="1679">
        <v>175</v>
      </c>
      <c r="H56" s="384">
        <v>329</v>
      </c>
      <c r="I56" s="577">
        <v>199</v>
      </c>
      <c r="J56" s="384">
        <v>57</v>
      </c>
      <c r="K56" s="577">
        <v>476</v>
      </c>
      <c r="L56" s="384">
        <v>42</v>
      </c>
      <c r="M56" s="577">
        <v>449</v>
      </c>
      <c r="N56" s="384">
        <v>387</v>
      </c>
      <c r="O56" s="577">
        <f t="shared" si="4"/>
        <v>1299</v>
      </c>
      <c r="P56" s="360">
        <f t="shared" si="4"/>
        <v>815</v>
      </c>
      <c r="Q56" s="587">
        <f t="shared" si="0"/>
        <v>1962</v>
      </c>
      <c r="R56" s="627">
        <f t="shared" si="0"/>
        <v>1490</v>
      </c>
      <c r="S56" s="587">
        <f t="shared" si="1"/>
        <v>-472</v>
      </c>
      <c r="T56" s="621">
        <f t="shared" si="2"/>
        <v>0.75942915392456678</v>
      </c>
      <c r="U56" s="745"/>
    </row>
    <row r="57" spans="1:21" ht="14.25" customHeight="1" x14ac:dyDescent="0.2">
      <c r="A57" s="1870" t="s">
        <v>2520</v>
      </c>
      <c r="B57" s="1678" t="s">
        <v>1185</v>
      </c>
      <c r="C57" s="1681"/>
      <c r="D57" s="537"/>
      <c r="E57" s="1679"/>
      <c r="F57" s="1680"/>
      <c r="G57" s="1679"/>
      <c r="H57" s="384"/>
      <c r="I57" s="577"/>
      <c r="J57" s="384"/>
      <c r="K57" s="577"/>
      <c r="L57" s="384"/>
      <c r="M57" s="577"/>
      <c r="N57" s="384"/>
      <c r="O57" s="577"/>
      <c r="P57" s="360"/>
      <c r="Q57" s="587"/>
      <c r="R57" s="627"/>
      <c r="S57" s="587"/>
      <c r="T57" s="621"/>
      <c r="U57" s="654"/>
    </row>
    <row r="58" spans="1:21" ht="14.25" customHeight="1" x14ac:dyDescent="0.2">
      <c r="A58" s="1870" t="s">
        <v>2521</v>
      </c>
      <c r="B58" s="1678" t="s">
        <v>1186</v>
      </c>
      <c r="C58" s="1681"/>
      <c r="D58" s="537"/>
      <c r="E58" s="1679"/>
      <c r="F58" s="1680"/>
      <c r="G58" s="1679"/>
      <c r="H58" s="384"/>
      <c r="I58" s="577"/>
      <c r="J58" s="384"/>
      <c r="K58" s="577"/>
      <c r="L58" s="384"/>
      <c r="M58" s="577"/>
      <c r="N58" s="384"/>
      <c r="O58" s="577"/>
      <c r="P58" s="360"/>
      <c r="Q58" s="587"/>
      <c r="R58" s="627"/>
      <c r="S58" s="587"/>
      <c r="T58" s="621"/>
      <c r="U58" s="654"/>
    </row>
    <row r="59" spans="1:21" s="579" customFormat="1" ht="14.25" customHeight="1" x14ac:dyDescent="0.2">
      <c r="A59" s="1869" t="s">
        <v>2522</v>
      </c>
      <c r="B59" s="1727" t="s">
        <v>1187</v>
      </c>
      <c r="C59" s="1683">
        <f>SUM(C56:C58)</f>
        <v>384</v>
      </c>
      <c r="D59" s="561">
        <f>SUM(D56:D58)</f>
        <v>233</v>
      </c>
      <c r="E59" s="562">
        <f t="shared" ref="E59:N59" si="10">SUM(E56:E58)</f>
        <v>279</v>
      </c>
      <c r="F59" s="1684">
        <f t="shared" si="10"/>
        <v>442</v>
      </c>
      <c r="G59" s="1683">
        <f t="shared" si="10"/>
        <v>175</v>
      </c>
      <c r="H59" s="561">
        <f t="shared" si="10"/>
        <v>329</v>
      </c>
      <c r="I59" s="562">
        <f t="shared" si="10"/>
        <v>199</v>
      </c>
      <c r="J59" s="561">
        <f t="shared" si="10"/>
        <v>57</v>
      </c>
      <c r="K59" s="562">
        <f t="shared" si="10"/>
        <v>476</v>
      </c>
      <c r="L59" s="561">
        <f t="shared" si="10"/>
        <v>42</v>
      </c>
      <c r="M59" s="562">
        <f t="shared" si="10"/>
        <v>449</v>
      </c>
      <c r="N59" s="561">
        <f t="shared" si="10"/>
        <v>387</v>
      </c>
      <c r="O59" s="580">
        <f t="shared" si="4"/>
        <v>1299</v>
      </c>
      <c r="P59" s="581">
        <f t="shared" si="4"/>
        <v>815</v>
      </c>
      <c r="Q59" s="628">
        <f t="shared" si="0"/>
        <v>1962</v>
      </c>
      <c r="R59" s="629">
        <f t="shared" si="0"/>
        <v>1490</v>
      </c>
      <c r="S59" s="628">
        <f t="shared" si="1"/>
        <v>-472</v>
      </c>
      <c r="T59" s="1701">
        <f t="shared" si="2"/>
        <v>0.75942915392456678</v>
      </c>
      <c r="U59" s="745"/>
    </row>
    <row r="60" spans="1:21" ht="14.25" customHeight="1" x14ac:dyDescent="0.2">
      <c r="A60" s="1870" t="s">
        <v>2523</v>
      </c>
      <c r="B60" s="1678" t="s">
        <v>1188</v>
      </c>
      <c r="C60" s="1681">
        <v>538944</v>
      </c>
      <c r="D60" s="537">
        <v>376451</v>
      </c>
      <c r="E60" s="1679">
        <v>5687</v>
      </c>
      <c r="F60" s="1680">
        <v>8550</v>
      </c>
      <c r="G60" s="1679">
        <v>3371</v>
      </c>
      <c r="H60" s="384">
        <v>5223</v>
      </c>
      <c r="I60" s="577">
        <v>5440</v>
      </c>
      <c r="J60" s="384">
        <v>2558</v>
      </c>
      <c r="K60" s="577">
        <v>4272</v>
      </c>
      <c r="L60" s="384">
        <v>3988</v>
      </c>
      <c r="M60" s="577">
        <v>33387</v>
      </c>
      <c r="N60" s="384">
        <v>28756</v>
      </c>
      <c r="O60" s="577">
        <f t="shared" si="4"/>
        <v>46470</v>
      </c>
      <c r="P60" s="360">
        <f t="shared" si="4"/>
        <v>40525</v>
      </c>
      <c r="Q60" s="587">
        <f t="shared" si="0"/>
        <v>591101</v>
      </c>
      <c r="R60" s="627">
        <f t="shared" si="0"/>
        <v>425526</v>
      </c>
      <c r="S60" s="587">
        <f t="shared" si="1"/>
        <v>-165575</v>
      </c>
      <c r="T60" s="621">
        <f t="shared" si="2"/>
        <v>0.71988712588880754</v>
      </c>
      <c r="U60" s="654"/>
    </row>
    <row r="61" spans="1:21" ht="14.25" customHeight="1" x14ac:dyDescent="0.2">
      <c r="A61" s="1870" t="s">
        <v>2524</v>
      </c>
      <c r="B61" s="1678" t="s">
        <v>1189</v>
      </c>
      <c r="C61" s="1681">
        <v>2308968</v>
      </c>
      <c r="D61" s="537">
        <v>1631360</v>
      </c>
      <c r="E61" s="577"/>
      <c r="F61" s="384"/>
      <c r="G61" s="577"/>
      <c r="H61" s="384"/>
      <c r="I61" s="577"/>
      <c r="J61" s="384"/>
      <c r="K61" s="577"/>
      <c r="L61" s="384"/>
      <c r="M61" s="577"/>
      <c r="N61" s="384">
        <v>74</v>
      </c>
      <c r="O61" s="577"/>
      <c r="P61" s="360"/>
      <c r="Q61" s="587">
        <f t="shared" si="0"/>
        <v>2308968</v>
      </c>
      <c r="R61" s="627">
        <f t="shared" si="0"/>
        <v>1631360</v>
      </c>
      <c r="S61" s="587">
        <f t="shared" si="1"/>
        <v>-677608</v>
      </c>
      <c r="T61" s="621">
        <f t="shared" si="2"/>
        <v>0.70653209572415032</v>
      </c>
      <c r="U61" s="654"/>
    </row>
    <row r="62" spans="1:21" s="579" customFormat="1" ht="14.25" customHeight="1" x14ac:dyDescent="0.2">
      <c r="A62" s="1869" t="s">
        <v>2525</v>
      </c>
      <c r="B62" s="1727" t="s">
        <v>1190</v>
      </c>
      <c r="C62" s="1683">
        <f>SUM(C60:C61)</f>
        <v>2847912</v>
      </c>
      <c r="D62" s="561">
        <f>SUM(D60:D61)</f>
        <v>2007811</v>
      </c>
      <c r="E62" s="562">
        <f t="shared" ref="E62:N62" si="11">SUM(E60:E61)</f>
        <v>5687</v>
      </c>
      <c r="F62" s="561">
        <f t="shared" si="11"/>
        <v>8550</v>
      </c>
      <c r="G62" s="562">
        <f t="shared" si="11"/>
        <v>3371</v>
      </c>
      <c r="H62" s="561">
        <f t="shared" si="11"/>
        <v>5223</v>
      </c>
      <c r="I62" s="562">
        <f t="shared" si="11"/>
        <v>5440</v>
      </c>
      <c r="J62" s="561">
        <f t="shared" si="11"/>
        <v>2558</v>
      </c>
      <c r="K62" s="562">
        <f t="shared" si="11"/>
        <v>4272</v>
      </c>
      <c r="L62" s="561">
        <f t="shared" si="11"/>
        <v>3988</v>
      </c>
      <c r="M62" s="562">
        <f t="shared" si="11"/>
        <v>33387</v>
      </c>
      <c r="N62" s="561">
        <f t="shared" si="11"/>
        <v>28830</v>
      </c>
      <c r="O62" s="580">
        <f t="shared" si="4"/>
        <v>46470</v>
      </c>
      <c r="P62" s="581">
        <f t="shared" si="4"/>
        <v>40599</v>
      </c>
      <c r="Q62" s="628">
        <f t="shared" si="0"/>
        <v>2900069</v>
      </c>
      <c r="R62" s="629">
        <f t="shared" si="0"/>
        <v>2056960</v>
      </c>
      <c r="S62" s="628">
        <f t="shared" si="1"/>
        <v>-843109</v>
      </c>
      <c r="T62" s="1701">
        <f t="shared" si="2"/>
        <v>0.70927967575943884</v>
      </c>
      <c r="U62" s="745"/>
    </row>
    <row r="63" spans="1:21" s="579" customFormat="1" ht="14.25" customHeight="1" x14ac:dyDescent="0.2">
      <c r="A63" s="1870" t="s">
        <v>2526</v>
      </c>
      <c r="B63" s="1678" t="s">
        <v>1191</v>
      </c>
      <c r="C63" s="1681">
        <v>10995</v>
      </c>
      <c r="D63" s="537">
        <v>7585</v>
      </c>
      <c r="E63" s="577"/>
      <c r="F63" s="384"/>
      <c r="G63" s="577"/>
      <c r="H63" s="384"/>
      <c r="I63" s="577"/>
      <c r="J63" s="384"/>
      <c r="K63" s="577"/>
      <c r="L63" s="384"/>
      <c r="M63" s="577"/>
      <c r="N63" s="384"/>
      <c r="O63" s="577"/>
      <c r="P63" s="360"/>
      <c r="Q63" s="587">
        <f t="shared" si="0"/>
        <v>10995</v>
      </c>
      <c r="R63" s="627">
        <f t="shared" si="0"/>
        <v>7585</v>
      </c>
      <c r="S63" s="587">
        <f t="shared" si="1"/>
        <v>-3410</v>
      </c>
      <c r="T63" s="621">
        <f t="shared" si="2"/>
        <v>0.68985902683037748</v>
      </c>
      <c r="U63" s="745"/>
    </row>
    <row r="64" spans="1:21" ht="21" customHeight="1" x14ac:dyDescent="0.2">
      <c r="A64" s="1870" t="s">
        <v>2527</v>
      </c>
      <c r="B64" s="1678" t="s">
        <v>1192</v>
      </c>
      <c r="C64" s="1681"/>
      <c r="D64" s="537"/>
      <c r="E64" s="577"/>
      <c r="F64" s="384"/>
      <c r="G64" s="577"/>
      <c r="H64" s="384"/>
      <c r="I64" s="577"/>
      <c r="J64" s="384"/>
      <c r="K64" s="577"/>
      <c r="L64" s="384"/>
      <c r="M64" s="577"/>
      <c r="N64" s="384"/>
      <c r="O64" s="577"/>
      <c r="P64" s="360"/>
      <c r="Q64" s="587"/>
      <c r="R64" s="627"/>
      <c r="S64" s="587"/>
      <c r="T64" s="621"/>
      <c r="U64" s="654"/>
    </row>
    <row r="65" spans="1:21" ht="21" customHeight="1" x14ac:dyDescent="0.2">
      <c r="A65" s="1869" t="s">
        <v>2528</v>
      </c>
      <c r="B65" s="1727" t="s">
        <v>1193</v>
      </c>
      <c r="C65" s="1683">
        <f>SUM(C63:C64)</f>
        <v>10995</v>
      </c>
      <c r="D65" s="561">
        <f>SUM(D63:D64)</f>
        <v>7585</v>
      </c>
      <c r="E65" s="562">
        <f t="shared" ref="E65:N65" si="12">SUM(E63:E64)</f>
        <v>0</v>
      </c>
      <c r="F65" s="561">
        <f t="shared" si="12"/>
        <v>0</v>
      </c>
      <c r="G65" s="562">
        <f t="shared" si="12"/>
        <v>0</v>
      </c>
      <c r="H65" s="561">
        <f t="shared" si="12"/>
        <v>0</v>
      </c>
      <c r="I65" s="562">
        <f t="shared" si="12"/>
        <v>0</v>
      </c>
      <c r="J65" s="561">
        <f t="shared" si="12"/>
        <v>0</v>
      </c>
      <c r="K65" s="562">
        <f t="shared" si="12"/>
        <v>0</v>
      </c>
      <c r="L65" s="561">
        <f t="shared" si="12"/>
        <v>0</v>
      </c>
      <c r="M65" s="562">
        <f t="shared" si="12"/>
        <v>0</v>
      </c>
      <c r="N65" s="561">
        <f t="shared" si="12"/>
        <v>0</v>
      </c>
      <c r="O65" s="580">
        <f t="shared" si="4"/>
        <v>0</v>
      </c>
      <c r="P65" s="581">
        <f t="shared" si="4"/>
        <v>0</v>
      </c>
      <c r="Q65" s="628">
        <f t="shared" si="0"/>
        <v>10995</v>
      </c>
      <c r="R65" s="629">
        <f t="shared" si="0"/>
        <v>7585</v>
      </c>
      <c r="S65" s="628">
        <f t="shared" si="1"/>
        <v>-3410</v>
      </c>
      <c r="T65" s="1701">
        <f t="shared" si="2"/>
        <v>0.68985902683037748</v>
      </c>
      <c r="U65" s="654"/>
    </row>
    <row r="66" spans="1:21" ht="21" customHeight="1" x14ac:dyDescent="0.2">
      <c r="A66" s="1869" t="s">
        <v>2529</v>
      </c>
      <c r="B66" s="1727" t="s">
        <v>1194</v>
      </c>
      <c r="C66" s="1683">
        <f>C59+C62+C65</f>
        <v>2859291</v>
      </c>
      <c r="D66" s="561">
        <f>D59+D62+D65</f>
        <v>2015629</v>
      </c>
      <c r="E66" s="562">
        <f t="shared" ref="E66:N66" si="13">E59+E62+E65</f>
        <v>5966</v>
      </c>
      <c r="F66" s="561">
        <f t="shared" si="13"/>
        <v>8992</v>
      </c>
      <c r="G66" s="562">
        <f t="shared" si="13"/>
        <v>3546</v>
      </c>
      <c r="H66" s="561">
        <f t="shared" si="13"/>
        <v>5552</v>
      </c>
      <c r="I66" s="562">
        <f t="shared" si="13"/>
        <v>5639</v>
      </c>
      <c r="J66" s="561">
        <f t="shared" si="13"/>
        <v>2615</v>
      </c>
      <c r="K66" s="562">
        <f t="shared" si="13"/>
        <v>4748</v>
      </c>
      <c r="L66" s="561">
        <f t="shared" si="13"/>
        <v>4030</v>
      </c>
      <c r="M66" s="562">
        <f t="shared" si="13"/>
        <v>33836</v>
      </c>
      <c r="N66" s="561">
        <f t="shared" si="13"/>
        <v>29217</v>
      </c>
      <c r="O66" s="580">
        <f t="shared" si="4"/>
        <v>47769</v>
      </c>
      <c r="P66" s="581">
        <f t="shared" si="4"/>
        <v>41414</v>
      </c>
      <c r="Q66" s="628">
        <f t="shared" si="0"/>
        <v>2913026</v>
      </c>
      <c r="R66" s="629">
        <f t="shared" si="0"/>
        <v>2066035</v>
      </c>
      <c r="S66" s="628">
        <f t="shared" si="1"/>
        <v>-846991</v>
      </c>
      <c r="T66" s="1701">
        <f t="shared" si="2"/>
        <v>0.70924015096329385</v>
      </c>
      <c r="U66" s="654"/>
    </row>
    <row r="67" spans="1:21" ht="21" customHeight="1" x14ac:dyDescent="0.2">
      <c r="A67" s="1870" t="s">
        <v>2530</v>
      </c>
      <c r="B67" s="1678" t="s">
        <v>1195</v>
      </c>
      <c r="C67" s="1681"/>
      <c r="D67" s="537"/>
      <c r="E67" s="577"/>
      <c r="F67" s="384"/>
      <c r="G67" s="577"/>
      <c r="H67" s="384"/>
      <c r="I67" s="577"/>
      <c r="J67" s="384"/>
      <c r="K67" s="577"/>
      <c r="L67" s="384"/>
      <c r="M67" s="577"/>
      <c r="N67" s="384"/>
      <c r="O67" s="577"/>
      <c r="P67" s="360"/>
      <c r="Q67" s="587">
        <f t="shared" si="0"/>
        <v>0</v>
      </c>
      <c r="R67" s="627">
        <f t="shared" si="0"/>
        <v>0</v>
      </c>
      <c r="S67" s="587">
        <f t="shared" si="1"/>
        <v>0</v>
      </c>
      <c r="T67" s="621"/>
      <c r="U67" s="654"/>
    </row>
    <row r="68" spans="1:21" ht="21" customHeight="1" x14ac:dyDescent="0.2">
      <c r="A68" s="1870" t="s">
        <v>2531</v>
      </c>
      <c r="B68" s="1678" t="s">
        <v>1196</v>
      </c>
      <c r="C68" s="1681"/>
      <c r="D68" s="537"/>
      <c r="E68" s="577"/>
      <c r="F68" s="384"/>
      <c r="G68" s="577"/>
      <c r="H68" s="384"/>
      <c r="I68" s="577"/>
      <c r="J68" s="384"/>
      <c r="K68" s="577"/>
      <c r="L68" s="384"/>
      <c r="M68" s="577"/>
      <c r="N68" s="384"/>
      <c r="O68" s="577"/>
      <c r="P68" s="360"/>
      <c r="Q68" s="587"/>
      <c r="R68" s="627"/>
      <c r="S68" s="587"/>
      <c r="T68" s="621"/>
      <c r="U68" s="654"/>
    </row>
    <row r="69" spans="1:21" ht="21" customHeight="1" x14ac:dyDescent="0.2">
      <c r="A69" s="1870" t="s">
        <v>2532</v>
      </c>
      <c r="B69" s="1678" t="s">
        <v>1197</v>
      </c>
      <c r="C69" s="1681"/>
      <c r="D69" s="537"/>
      <c r="E69" s="577"/>
      <c r="F69" s="384"/>
      <c r="G69" s="577"/>
      <c r="H69" s="384"/>
      <c r="I69" s="577"/>
      <c r="J69" s="384"/>
      <c r="K69" s="577"/>
      <c r="L69" s="384"/>
      <c r="M69" s="577"/>
      <c r="N69" s="384"/>
      <c r="O69" s="577"/>
      <c r="P69" s="360"/>
      <c r="Q69" s="587"/>
      <c r="R69" s="627"/>
      <c r="S69" s="587"/>
      <c r="T69" s="621"/>
      <c r="U69" s="654"/>
    </row>
    <row r="70" spans="1:21" ht="21" customHeight="1" x14ac:dyDescent="0.2">
      <c r="A70" s="1870" t="s">
        <v>2533</v>
      </c>
      <c r="B70" s="1678" t="s">
        <v>1198</v>
      </c>
      <c r="C70" s="1681"/>
      <c r="D70" s="537"/>
      <c r="E70" s="577"/>
      <c r="F70" s="384"/>
      <c r="G70" s="577"/>
      <c r="H70" s="384"/>
      <c r="I70" s="577"/>
      <c r="J70" s="384"/>
      <c r="K70" s="577"/>
      <c r="L70" s="384"/>
      <c r="M70" s="577"/>
      <c r="N70" s="384"/>
      <c r="O70" s="577"/>
      <c r="P70" s="360"/>
      <c r="Q70" s="587"/>
      <c r="R70" s="627"/>
      <c r="S70" s="587"/>
      <c r="T70" s="621"/>
      <c r="U70" s="654"/>
    </row>
    <row r="71" spans="1:21" ht="21" customHeight="1" x14ac:dyDescent="0.2">
      <c r="A71" s="1870" t="s">
        <v>2534</v>
      </c>
      <c r="B71" s="1678" t="s">
        <v>1199</v>
      </c>
      <c r="C71" s="1681">
        <f>C72+C73+C74+C75+C76+C77</f>
        <v>172947</v>
      </c>
      <c r="D71" s="537">
        <f>D72+D73+D74+D75+D76+D77</f>
        <v>262772</v>
      </c>
      <c r="E71" s="535">
        <f t="shared" ref="E71:N71" si="14">E72+E73+E74+E75+E76+E77</f>
        <v>0</v>
      </c>
      <c r="F71" s="537">
        <f t="shared" si="14"/>
        <v>0</v>
      </c>
      <c r="G71" s="535">
        <f t="shared" si="14"/>
        <v>0</v>
      </c>
      <c r="H71" s="537">
        <f t="shared" si="14"/>
        <v>0</v>
      </c>
      <c r="I71" s="535">
        <f t="shared" si="14"/>
        <v>0</v>
      </c>
      <c r="J71" s="537">
        <f t="shared" si="14"/>
        <v>0</v>
      </c>
      <c r="K71" s="535">
        <f t="shared" si="14"/>
        <v>0</v>
      </c>
      <c r="L71" s="537">
        <f t="shared" si="14"/>
        <v>0</v>
      </c>
      <c r="M71" s="535">
        <f t="shared" si="14"/>
        <v>0</v>
      </c>
      <c r="N71" s="537">
        <f t="shared" si="14"/>
        <v>0</v>
      </c>
      <c r="O71" s="577">
        <f t="shared" si="4"/>
        <v>0</v>
      </c>
      <c r="P71" s="360">
        <f t="shared" si="4"/>
        <v>0</v>
      </c>
      <c r="Q71" s="587">
        <f t="shared" si="0"/>
        <v>172947</v>
      </c>
      <c r="R71" s="627">
        <f t="shared" si="0"/>
        <v>262772</v>
      </c>
      <c r="S71" s="587">
        <f t="shared" si="1"/>
        <v>89825</v>
      </c>
      <c r="T71" s="621">
        <f t="shared" si="2"/>
        <v>1.5193787692183154</v>
      </c>
      <c r="U71" s="654"/>
    </row>
    <row r="72" spans="1:21" ht="21" customHeight="1" x14ac:dyDescent="0.2">
      <c r="A72" s="1870" t="s">
        <v>2535</v>
      </c>
      <c r="B72" s="1678" t="s">
        <v>1200</v>
      </c>
      <c r="C72" s="1681"/>
      <c r="D72" s="537"/>
      <c r="E72" s="577"/>
      <c r="F72" s="384"/>
      <c r="G72" s="577"/>
      <c r="H72" s="384"/>
      <c r="I72" s="577"/>
      <c r="J72" s="384"/>
      <c r="K72" s="577"/>
      <c r="L72" s="384"/>
      <c r="M72" s="577"/>
      <c r="N72" s="384"/>
      <c r="O72" s="577"/>
      <c r="P72" s="360"/>
      <c r="Q72" s="587"/>
      <c r="R72" s="627"/>
      <c r="S72" s="587"/>
      <c r="T72" s="621"/>
      <c r="U72" s="654"/>
    </row>
    <row r="73" spans="1:21" ht="21" customHeight="1" x14ac:dyDescent="0.2">
      <c r="A73" s="1870" t="s">
        <v>2536</v>
      </c>
      <c r="B73" s="1678" t="s">
        <v>1201</v>
      </c>
      <c r="C73" s="1681"/>
      <c r="D73" s="537"/>
      <c r="E73" s="577"/>
      <c r="F73" s="384"/>
      <c r="G73" s="577"/>
      <c r="H73" s="384"/>
      <c r="I73" s="577"/>
      <c r="J73" s="384"/>
      <c r="K73" s="577"/>
      <c r="L73" s="384"/>
      <c r="M73" s="577"/>
      <c r="N73" s="384"/>
      <c r="O73" s="577"/>
      <c r="P73" s="360"/>
      <c r="Q73" s="587"/>
      <c r="R73" s="627"/>
      <c r="S73" s="587"/>
      <c r="T73" s="621"/>
      <c r="U73" s="654"/>
    </row>
    <row r="74" spans="1:21" ht="21" customHeight="1" x14ac:dyDescent="0.2">
      <c r="A74" s="1870" t="s">
        <v>2537</v>
      </c>
      <c r="B74" s="1678" t="s">
        <v>1202</v>
      </c>
      <c r="C74" s="1681"/>
      <c r="D74" s="537"/>
      <c r="E74" s="577"/>
      <c r="F74" s="384"/>
      <c r="G74" s="577"/>
      <c r="H74" s="384"/>
      <c r="I74" s="577"/>
      <c r="J74" s="384"/>
      <c r="K74" s="577"/>
      <c r="L74" s="384"/>
      <c r="M74" s="577"/>
      <c r="N74" s="384"/>
      <c r="O74" s="577"/>
      <c r="P74" s="360"/>
      <c r="Q74" s="587"/>
      <c r="R74" s="627"/>
      <c r="S74" s="587"/>
      <c r="T74" s="621"/>
      <c r="U74" s="654"/>
    </row>
    <row r="75" spans="1:21" ht="21" customHeight="1" x14ac:dyDescent="0.2">
      <c r="A75" s="1870" t="s">
        <v>2538</v>
      </c>
      <c r="B75" s="1678" t="s">
        <v>1203</v>
      </c>
      <c r="C75" s="1681">
        <v>7841</v>
      </c>
      <c r="D75" s="537">
        <v>25644</v>
      </c>
      <c r="E75" s="577"/>
      <c r="F75" s="384"/>
      <c r="G75" s="577"/>
      <c r="H75" s="384"/>
      <c r="I75" s="577"/>
      <c r="J75" s="384"/>
      <c r="K75" s="577"/>
      <c r="L75" s="384"/>
      <c r="M75" s="577"/>
      <c r="N75" s="384"/>
      <c r="O75" s="577"/>
      <c r="P75" s="360"/>
      <c r="Q75" s="587">
        <f t="shared" ref="Q75:R110" si="15">C75+E75+O75</f>
        <v>7841</v>
      </c>
      <c r="R75" s="627">
        <f t="shared" si="15"/>
        <v>25644</v>
      </c>
      <c r="S75" s="587">
        <f t="shared" ref="S75:S110" si="16">R75-Q75</f>
        <v>17803</v>
      </c>
      <c r="T75" s="621">
        <f t="shared" ref="T75:T110" si="17">R75/Q75</f>
        <v>3.2705012115801555</v>
      </c>
      <c r="U75" s="654"/>
    </row>
    <row r="76" spans="1:21" ht="21" customHeight="1" x14ac:dyDescent="0.2">
      <c r="A76" s="1870" t="s">
        <v>2539</v>
      </c>
      <c r="B76" s="1678" t="s">
        <v>1204</v>
      </c>
      <c r="C76" s="1681">
        <v>163934</v>
      </c>
      <c r="D76" s="537">
        <v>232443</v>
      </c>
      <c r="E76" s="577"/>
      <c r="F76" s="384"/>
      <c r="G76" s="577"/>
      <c r="H76" s="384"/>
      <c r="I76" s="577"/>
      <c r="J76" s="384"/>
      <c r="K76" s="577"/>
      <c r="L76" s="384"/>
      <c r="M76" s="577"/>
      <c r="N76" s="384"/>
      <c r="O76" s="577"/>
      <c r="P76" s="360"/>
      <c r="Q76" s="587">
        <f t="shared" si="15"/>
        <v>163934</v>
      </c>
      <c r="R76" s="627">
        <f t="shared" si="15"/>
        <v>232443</v>
      </c>
      <c r="S76" s="587">
        <f t="shared" si="16"/>
        <v>68509</v>
      </c>
      <c r="T76" s="621">
        <f t="shared" si="17"/>
        <v>1.417905986555565</v>
      </c>
      <c r="U76" s="654"/>
    </row>
    <row r="77" spans="1:21" ht="21" customHeight="1" x14ac:dyDescent="0.2">
      <c r="A77" s="1870" t="s">
        <v>2540</v>
      </c>
      <c r="B77" s="1678" t="s">
        <v>1205</v>
      </c>
      <c r="C77" s="1681">
        <v>1172</v>
      </c>
      <c r="D77" s="537">
        <v>4685</v>
      </c>
      <c r="E77" s="577"/>
      <c r="F77" s="384"/>
      <c r="G77" s="577"/>
      <c r="H77" s="384"/>
      <c r="I77" s="577"/>
      <c r="J77" s="384"/>
      <c r="K77" s="577"/>
      <c r="L77" s="384"/>
      <c r="M77" s="577"/>
      <c r="N77" s="384"/>
      <c r="O77" s="577"/>
      <c r="P77" s="360"/>
      <c r="Q77" s="587">
        <f t="shared" si="15"/>
        <v>1172</v>
      </c>
      <c r="R77" s="627">
        <f t="shared" si="15"/>
        <v>4685</v>
      </c>
      <c r="S77" s="587">
        <f t="shared" si="16"/>
        <v>3513</v>
      </c>
      <c r="T77" s="621">
        <f t="shared" si="17"/>
        <v>3.9974402730375425</v>
      </c>
      <c r="U77" s="654"/>
    </row>
    <row r="78" spans="1:21" ht="21" customHeight="1" x14ac:dyDescent="0.2">
      <c r="A78" s="1870" t="s">
        <v>2541</v>
      </c>
      <c r="B78" s="1678" t="s">
        <v>1206</v>
      </c>
      <c r="C78" s="1681">
        <f>C79+C80+C81+C82+C83+C84+C85+C86+C87</f>
        <v>675</v>
      </c>
      <c r="D78" s="537">
        <v>2039</v>
      </c>
      <c r="E78" s="535"/>
      <c r="F78" s="537"/>
      <c r="G78" s="535">
        <v>3295</v>
      </c>
      <c r="H78" s="537">
        <v>6348</v>
      </c>
      <c r="I78" s="535"/>
      <c r="J78" s="537"/>
      <c r="K78" s="535"/>
      <c r="L78" s="537"/>
      <c r="M78" s="535"/>
      <c r="N78" s="537">
        <v>85</v>
      </c>
      <c r="O78" s="577">
        <f t="shared" ref="O78:P110" si="18">G78+I78+K78+M78</f>
        <v>3295</v>
      </c>
      <c r="P78" s="360">
        <f t="shared" si="18"/>
        <v>6433</v>
      </c>
      <c r="Q78" s="587">
        <f t="shared" si="15"/>
        <v>3970</v>
      </c>
      <c r="R78" s="627">
        <f t="shared" si="15"/>
        <v>8472</v>
      </c>
      <c r="S78" s="587">
        <f t="shared" si="16"/>
        <v>4502</v>
      </c>
      <c r="T78" s="621">
        <f t="shared" si="17"/>
        <v>2.1340050377833752</v>
      </c>
      <c r="U78" s="654"/>
    </row>
    <row r="79" spans="1:21" ht="21" customHeight="1" x14ac:dyDescent="0.2">
      <c r="A79" s="1870" t="s">
        <v>2542</v>
      </c>
      <c r="B79" s="1678" t="s">
        <v>1207</v>
      </c>
      <c r="C79" s="1681">
        <v>170</v>
      </c>
      <c r="D79" s="537">
        <v>1189</v>
      </c>
      <c r="E79" s="577"/>
      <c r="F79" s="384"/>
      <c r="G79" s="577">
        <v>3270</v>
      </c>
      <c r="H79" s="384">
        <v>5742</v>
      </c>
      <c r="I79" s="577"/>
      <c r="J79" s="384"/>
      <c r="K79" s="577"/>
      <c r="L79" s="384"/>
      <c r="M79" s="577"/>
      <c r="N79" s="384">
        <v>67</v>
      </c>
      <c r="O79" s="577">
        <f t="shared" si="18"/>
        <v>3270</v>
      </c>
      <c r="P79" s="360">
        <f t="shared" si="18"/>
        <v>5809</v>
      </c>
      <c r="Q79" s="587">
        <f t="shared" si="15"/>
        <v>3440</v>
      </c>
      <c r="R79" s="627">
        <f t="shared" si="15"/>
        <v>6998</v>
      </c>
      <c r="S79" s="587">
        <f t="shared" si="16"/>
        <v>3558</v>
      </c>
      <c r="T79" s="621">
        <f t="shared" si="17"/>
        <v>2.0343023255813955</v>
      </c>
      <c r="U79" s="654"/>
    </row>
    <row r="80" spans="1:21" ht="21" customHeight="1" x14ac:dyDescent="0.2">
      <c r="A80" s="1870" t="s">
        <v>2543</v>
      </c>
      <c r="B80" s="1678" t="s">
        <v>1208</v>
      </c>
      <c r="C80" s="1681"/>
      <c r="D80" s="537"/>
      <c r="E80" s="577"/>
      <c r="F80" s="384"/>
      <c r="G80" s="577"/>
      <c r="H80" s="384"/>
      <c r="I80" s="577"/>
      <c r="J80" s="384"/>
      <c r="K80" s="577"/>
      <c r="L80" s="384"/>
      <c r="M80" s="577"/>
      <c r="N80" s="384"/>
      <c r="O80" s="577"/>
      <c r="P80" s="360"/>
      <c r="Q80" s="587"/>
      <c r="R80" s="627"/>
      <c r="S80" s="587"/>
      <c r="T80" s="621"/>
      <c r="U80" s="654"/>
    </row>
    <row r="81" spans="1:21" ht="21" customHeight="1" x14ac:dyDescent="0.2">
      <c r="A81" s="1870" t="s">
        <v>2544</v>
      </c>
      <c r="B81" s="1678" t="s">
        <v>1209</v>
      </c>
      <c r="C81" s="1681"/>
      <c r="D81" s="537"/>
      <c r="E81" s="577"/>
      <c r="F81" s="384"/>
      <c r="G81" s="577"/>
      <c r="H81" s="384"/>
      <c r="I81" s="577"/>
      <c r="J81" s="384"/>
      <c r="K81" s="577"/>
      <c r="L81" s="384"/>
      <c r="M81" s="577"/>
      <c r="N81" s="384"/>
      <c r="O81" s="577">
        <f t="shared" si="18"/>
        <v>0</v>
      </c>
      <c r="P81" s="360">
        <f t="shared" si="18"/>
        <v>0</v>
      </c>
      <c r="Q81" s="587">
        <f t="shared" si="15"/>
        <v>0</v>
      </c>
      <c r="R81" s="627">
        <f t="shared" si="15"/>
        <v>0</v>
      </c>
      <c r="S81" s="587">
        <f t="shared" si="16"/>
        <v>0</v>
      </c>
      <c r="T81" s="621"/>
      <c r="U81" s="654"/>
    </row>
    <row r="82" spans="1:21" ht="21" customHeight="1" x14ac:dyDescent="0.2">
      <c r="A82" s="1870" t="s">
        <v>2545</v>
      </c>
      <c r="B82" s="1678" t="s">
        <v>1210</v>
      </c>
      <c r="C82" s="1681">
        <v>505</v>
      </c>
      <c r="D82" s="537">
        <v>473</v>
      </c>
      <c r="E82" s="577"/>
      <c r="F82" s="384"/>
      <c r="G82" s="577">
        <v>26</v>
      </c>
      <c r="H82" s="384">
        <v>606</v>
      </c>
      <c r="I82" s="577"/>
      <c r="J82" s="384"/>
      <c r="K82" s="577"/>
      <c r="L82" s="384"/>
      <c r="M82" s="577"/>
      <c r="N82" s="384">
        <v>18</v>
      </c>
      <c r="O82" s="577">
        <f t="shared" si="18"/>
        <v>26</v>
      </c>
      <c r="P82" s="360">
        <f t="shared" si="18"/>
        <v>624</v>
      </c>
      <c r="Q82" s="587">
        <f t="shared" si="15"/>
        <v>531</v>
      </c>
      <c r="R82" s="627">
        <f t="shared" si="15"/>
        <v>1097</v>
      </c>
      <c r="S82" s="587">
        <f t="shared" si="16"/>
        <v>566</v>
      </c>
      <c r="T82" s="621">
        <f t="shared" si="17"/>
        <v>2.0659133709981168</v>
      </c>
      <c r="U82" s="654"/>
    </row>
    <row r="83" spans="1:21" ht="21" customHeight="1" x14ac:dyDescent="0.2">
      <c r="A83" s="1870" t="s">
        <v>2546</v>
      </c>
      <c r="B83" s="1678" t="s">
        <v>1211</v>
      </c>
      <c r="C83" s="1681"/>
      <c r="D83" s="537"/>
      <c r="E83" s="577"/>
      <c r="F83" s="384"/>
      <c r="G83" s="577"/>
      <c r="H83" s="384"/>
      <c r="I83" s="577"/>
      <c r="J83" s="384"/>
      <c r="K83" s="577"/>
      <c r="L83" s="384"/>
      <c r="M83" s="577"/>
      <c r="N83" s="384"/>
      <c r="O83" s="577"/>
      <c r="P83" s="360"/>
      <c r="Q83" s="587"/>
      <c r="R83" s="627"/>
      <c r="S83" s="587"/>
      <c r="T83" s="621"/>
      <c r="U83" s="654"/>
    </row>
    <row r="84" spans="1:21" ht="21" customHeight="1" x14ac:dyDescent="0.2">
      <c r="A84" s="1870" t="s">
        <v>2547</v>
      </c>
      <c r="B84" s="1678" t="s">
        <v>1212</v>
      </c>
      <c r="C84" s="1681"/>
      <c r="D84" s="537"/>
      <c r="E84" s="577"/>
      <c r="F84" s="384"/>
      <c r="G84" s="577"/>
      <c r="H84" s="384"/>
      <c r="I84" s="577"/>
      <c r="J84" s="384"/>
      <c r="K84" s="577"/>
      <c r="L84" s="384"/>
      <c r="M84" s="577"/>
      <c r="N84" s="384"/>
      <c r="O84" s="577"/>
      <c r="P84" s="360"/>
      <c r="Q84" s="587"/>
      <c r="R84" s="627"/>
      <c r="S84" s="587"/>
      <c r="T84" s="621"/>
      <c r="U84" s="654"/>
    </row>
    <row r="85" spans="1:21" ht="21" customHeight="1" x14ac:dyDescent="0.2">
      <c r="A85" s="1870" t="s">
        <v>2548</v>
      </c>
      <c r="B85" s="1678" t="s">
        <v>1213</v>
      </c>
      <c r="C85" s="1681"/>
      <c r="D85" s="537"/>
      <c r="E85" s="577"/>
      <c r="F85" s="384"/>
      <c r="G85" s="577"/>
      <c r="H85" s="384"/>
      <c r="I85" s="577"/>
      <c r="J85" s="384"/>
      <c r="K85" s="577"/>
      <c r="L85" s="384"/>
      <c r="M85" s="577"/>
      <c r="N85" s="384"/>
      <c r="O85" s="577"/>
      <c r="P85" s="360"/>
      <c r="Q85" s="587"/>
      <c r="R85" s="627"/>
      <c r="S85" s="587"/>
      <c r="T85" s="621"/>
      <c r="U85" s="654"/>
    </row>
    <row r="86" spans="1:21" ht="21" customHeight="1" x14ac:dyDescent="0.2">
      <c r="A86" s="1870" t="s">
        <v>2549</v>
      </c>
      <c r="B86" s="1678" t="s">
        <v>1214</v>
      </c>
      <c r="C86" s="1681"/>
      <c r="D86" s="537"/>
      <c r="E86" s="577"/>
      <c r="F86" s="384"/>
      <c r="G86" s="577"/>
      <c r="H86" s="384"/>
      <c r="I86" s="577"/>
      <c r="J86" s="384"/>
      <c r="K86" s="577"/>
      <c r="L86" s="384"/>
      <c r="M86" s="577"/>
      <c r="N86" s="384"/>
      <c r="O86" s="577"/>
      <c r="P86" s="360"/>
      <c r="Q86" s="587"/>
      <c r="R86" s="627"/>
      <c r="S86" s="587"/>
      <c r="T86" s="621"/>
      <c r="U86" s="654"/>
    </row>
    <row r="87" spans="1:21" ht="21" customHeight="1" x14ac:dyDescent="0.2">
      <c r="A87" s="1870" t="s">
        <v>2550</v>
      </c>
      <c r="B87" s="1678" t="s">
        <v>1215</v>
      </c>
      <c r="C87" s="1681"/>
      <c r="D87" s="537"/>
      <c r="E87" s="577"/>
      <c r="F87" s="384"/>
      <c r="G87" s="577"/>
      <c r="H87" s="384"/>
      <c r="I87" s="577"/>
      <c r="J87" s="384"/>
      <c r="K87" s="577"/>
      <c r="L87" s="384"/>
      <c r="M87" s="577"/>
      <c r="N87" s="384"/>
      <c r="O87" s="577"/>
      <c r="P87" s="360"/>
      <c r="Q87" s="587">
        <f t="shared" si="15"/>
        <v>0</v>
      </c>
      <c r="R87" s="627">
        <f t="shared" si="15"/>
        <v>0</v>
      </c>
      <c r="S87" s="587">
        <f t="shared" si="16"/>
        <v>0</v>
      </c>
      <c r="T87" s="621" t="e">
        <f t="shared" si="17"/>
        <v>#DIV/0!</v>
      </c>
      <c r="U87" s="654"/>
    </row>
    <row r="88" spans="1:21" ht="21" customHeight="1" x14ac:dyDescent="0.2">
      <c r="A88" s="1870" t="s">
        <v>2551</v>
      </c>
      <c r="B88" s="1678" t="s">
        <v>1216</v>
      </c>
      <c r="C88" s="1681">
        <f t="shared" ref="C88" si="19">C89+C90+C91+C92+C93</f>
        <v>1703</v>
      </c>
      <c r="D88" s="537">
        <f t="shared" ref="D88:N88" si="20">D89+D90+D91+D92+D93</f>
        <v>633</v>
      </c>
      <c r="E88" s="535">
        <f t="shared" si="20"/>
        <v>0</v>
      </c>
      <c r="F88" s="537">
        <f t="shared" si="20"/>
        <v>0</v>
      </c>
      <c r="G88" s="535">
        <f t="shared" si="20"/>
        <v>0</v>
      </c>
      <c r="H88" s="537">
        <f t="shared" si="20"/>
        <v>0</v>
      </c>
      <c r="I88" s="535">
        <f t="shared" si="20"/>
        <v>0</v>
      </c>
      <c r="J88" s="537">
        <f t="shared" si="20"/>
        <v>0</v>
      </c>
      <c r="K88" s="535">
        <f t="shared" si="20"/>
        <v>0</v>
      </c>
      <c r="L88" s="537">
        <f t="shared" si="20"/>
        <v>0</v>
      </c>
      <c r="M88" s="535">
        <f t="shared" si="20"/>
        <v>0</v>
      </c>
      <c r="N88" s="537">
        <f t="shared" si="20"/>
        <v>0</v>
      </c>
      <c r="O88" s="577">
        <f t="shared" si="18"/>
        <v>0</v>
      </c>
      <c r="P88" s="360">
        <f t="shared" si="18"/>
        <v>0</v>
      </c>
      <c r="Q88" s="587">
        <f t="shared" si="15"/>
        <v>1703</v>
      </c>
      <c r="R88" s="627">
        <f t="shared" si="15"/>
        <v>633</v>
      </c>
      <c r="S88" s="587">
        <f t="shared" si="16"/>
        <v>-1070</v>
      </c>
      <c r="T88" s="621">
        <f t="shared" si="17"/>
        <v>0.37169700528479155</v>
      </c>
      <c r="U88" s="654"/>
    </row>
    <row r="89" spans="1:21" ht="21" customHeight="1" x14ac:dyDescent="0.2">
      <c r="A89" s="1870" t="s">
        <v>2552</v>
      </c>
      <c r="B89" s="1678" t="s">
        <v>1217</v>
      </c>
      <c r="C89" s="1681"/>
      <c r="D89" s="537"/>
      <c r="E89" s="577"/>
      <c r="F89" s="384"/>
      <c r="G89" s="577"/>
      <c r="H89" s="384"/>
      <c r="I89" s="577"/>
      <c r="J89" s="384"/>
      <c r="K89" s="577"/>
      <c r="L89" s="384"/>
      <c r="M89" s="577"/>
      <c r="N89" s="384"/>
      <c r="O89" s="577"/>
      <c r="P89" s="360"/>
      <c r="Q89" s="587"/>
      <c r="R89" s="627"/>
      <c r="S89" s="587"/>
      <c r="T89" s="621"/>
      <c r="U89" s="654"/>
    </row>
    <row r="90" spans="1:21" ht="21" customHeight="1" x14ac:dyDescent="0.2">
      <c r="A90" s="1870" t="s">
        <v>2553</v>
      </c>
      <c r="B90" s="1678" t="s">
        <v>1218</v>
      </c>
      <c r="C90" s="1681">
        <v>1703</v>
      </c>
      <c r="D90" s="537">
        <v>633</v>
      </c>
      <c r="E90" s="577"/>
      <c r="F90" s="384"/>
      <c r="G90" s="577"/>
      <c r="H90" s="384"/>
      <c r="I90" s="577"/>
      <c r="J90" s="384"/>
      <c r="K90" s="577"/>
      <c r="L90" s="384"/>
      <c r="M90" s="577"/>
      <c r="N90" s="384"/>
      <c r="O90" s="577"/>
      <c r="P90" s="360"/>
      <c r="Q90" s="587">
        <f t="shared" si="15"/>
        <v>1703</v>
      </c>
      <c r="R90" s="627">
        <f t="shared" si="15"/>
        <v>633</v>
      </c>
      <c r="S90" s="587">
        <f t="shared" si="16"/>
        <v>-1070</v>
      </c>
      <c r="T90" s="621">
        <f t="shared" si="17"/>
        <v>0.37169700528479155</v>
      </c>
      <c r="U90" s="654"/>
    </row>
    <row r="91" spans="1:21" ht="21" customHeight="1" x14ac:dyDescent="0.2">
      <c r="A91" s="1870" t="s">
        <v>2554</v>
      </c>
      <c r="B91" s="1678" t="s">
        <v>1219</v>
      </c>
      <c r="C91" s="1681"/>
      <c r="D91" s="537"/>
      <c r="E91" s="577"/>
      <c r="F91" s="384"/>
      <c r="G91" s="577"/>
      <c r="H91" s="384"/>
      <c r="I91" s="577"/>
      <c r="J91" s="384"/>
      <c r="K91" s="577"/>
      <c r="L91" s="384"/>
      <c r="M91" s="577"/>
      <c r="N91" s="384"/>
      <c r="O91" s="577"/>
      <c r="P91" s="360"/>
      <c r="Q91" s="587"/>
      <c r="R91" s="627"/>
      <c r="S91" s="587"/>
      <c r="T91" s="621"/>
      <c r="U91" s="654"/>
    </row>
    <row r="92" spans="1:21" ht="21" customHeight="1" x14ac:dyDescent="0.2">
      <c r="A92" s="1870" t="s">
        <v>2555</v>
      </c>
      <c r="B92" s="1678" t="s">
        <v>1220</v>
      </c>
      <c r="C92" s="1681"/>
      <c r="D92" s="537"/>
      <c r="E92" s="577"/>
      <c r="F92" s="384"/>
      <c r="G92" s="577"/>
      <c r="H92" s="384"/>
      <c r="I92" s="577"/>
      <c r="J92" s="384"/>
      <c r="K92" s="577"/>
      <c r="L92" s="384"/>
      <c r="M92" s="577"/>
      <c r="N92" s="384"/>
      <c r="O92" s="577"/>
      <c r="P92" s="360"/>
      <c r="Q92" s="587"/>
      <c r="R92" s="627"/>
      <c r="S92" s="587"/>
      <c r="T92" s="621"/>
      <c r="U92" s="654"/>
    </row>
    <row r="93" spans="1:21" ht="21" customHeight="1" x14ac:dyDescent="0.2">
      <c r="A93" s="1870" t="s">
        <v>2556</v>
      </c>
      <c r="B93" s="1678" t="s">
        <v>1221</v>
      </c>
      <c r="C93" s="1681"/>
      <c r="D93" s="537"/>
      <c r="E93" s="577"/>
      <c r="F93" s="384"/>
      <c r="G93" s="577"/>
      <c r="H93" s="384"/>
      <c r="I93" s="577"/>
      <c r="J93" s="384"/>
      <c r="K93" s="577"/>
      <c r="L93" s="384"/>
      <c r="M93" s="577"/>
      <c r="N93" s="384"/>
      <c r="O93" s="577"/>
      <c r="P93" s="360"/>
      <c r="Q93" s="587"/>
      <c r="R93" s="627"/>
      <c r="S93" s="587"/>
      <c r="T93" s="621"/>
      <c r="U93" s="654"/>
    </row>
    <row r="94" spans="1:21" ht="21" customHeight="1" x14ac:dyDescent="0.2">
      <c r="A94" s="1870" t="s">
        <v>2557</v>
      </c>
      <c r="B94" s="1678" t="s">
        <v>1222</v>
      </c>
      <c r="C94" s="1681">
        <f>C95+C96+C97</f>
        <v>0</v>
      </c>
      <c r="D94" s="537">
        <f>D95+D96+D97</f>
        <v>5000</v>
      </c>
      <c r="E94" s="536">
        <f t="shared" ref="E94:N94" si="21">E95+E96+E97</f>
        <v>0</v>
      </c>
      <c r="F94" s="537">
        <f t="shared" si="21"/>
        <v>0</v>
      </c>
      <c r="G94" s="535">
        <f t="shared" si="21"/>
        <v>0</v>
      </c>
      <c r="H94" s="537">
        <f t="shared" si="21"/>
        <v>0</v>
      </c>
      <c r="I94" s="535">
        <f t="shared" si="21"/>
        <v>0</v>
      </c>
      <c r="J94" s="537">
        <f t="shared" si="21"/>
        <v>0</v>
      </c>
      <c r="K94" s="535">
        <f t="shared" si="21"/>
        <v>0</v>
      </c>
      <c r="L94" s="537">
        <f t="shared" si="21"/>
        <v>0</v>
      </c>
      <c r="M94" s="535">
        <f t="shared" si="21"/>
        <v>0</v>
      </c>
      <c r="N94" s="537">
        <f t="shared" si="21"/>
        <v>0</v>
      </c>
      <c r="O94" s="577">
        <f t="shared" si="18"/>
        <v>0</v>
      </c>
      <c r="P94" s="360">
        <f t="shared" si="18"/>
        <v>0</v>
      </c>
      <c r="Q94" s="587">
        <f t="shared" si="15"/>
        <v>0</v>
      </c>
      <c r="R94" s="627">
        <f t="shared" si="15"/>
        <v>5000</v>
      </c>
      <c r="S94" s="587">
        <f t="shared" si="16"/>
        <v>5000</v>
      </c>
      <c r="T94" s="621"/>
      <c r="U94" s="654"/>
    </row>
    <row r="95" spans="1:21" ht="21" customHeight="1" x14ac:dyDescent="0.2">
      <c r="A95" s="1870" t="s">
        <v>2558</v>
      </c>
      <c r="B95" s="1678" t="s">
        <v>1223</v>
      </c>
      <c r="C95" s="1681"/>
      <c r="D95" s="537"/>
      <c r="E95" s="577"/>
      <c r="F95" s="384"/>
      <c r="G95" s="577"/>
      <c r="H95" s="384"/>
      <c r="I95" s="577"/>
      <c r="J95" s="384"/>
      <c r="K95" s="577"/>
      <c r="L95" s="384"/>
      <c r="M95" s="577"/>
      <c r="N95" s="384"/>
      <c r="O95" s="577"/>
      <c r="P95" s="360"/>
      <c r="Q95" s="587"/>
      <c r="R95" s="627"/>
      <c r="S95" s="587"/>
      <c r="T95" s="621"/>
      <c r="U95" s="654"/>
    </row>
    <row r="96" spans="1:21" ht="21" customHeight="1" x14ac:dyDescent="0.2">
      <c r="A96" s="1870" t="s">
        <v>2559</v>
      </c>
      <c r="B96" s="1678" t="s">
        <v>1224</v>
      </c>
      <c r="C96" s="1681"/>
      <c r="D96" s="537"/>
      <c r="E96" s="577"/>
      <c r="F96" s="384"/>
      <c r="G96" s="577"/>
      <c r="H96" s="384"/>
      <c r="I96" s="577"/>
      <c r="J96" s="384"/>
      <c r="K96" s="577"/>
      <c r="L96" s="384"/>
      <c r="M96" s="577"/>
      <c r="N96" s="384"/>
      <c r="O96" s="577"/>
      <c r="P96" s="360"/>
      <c r="Q96" s="587"/>
      <c r="R96" s="627"/>
      <c r="S96" s="587"/>
      <c r="T96" s="621"/>
      <c r="U96" s="654"/>
    </row>
    <row r="97" spans="1:21" ht="21" customHeight="1" x14ac:dyDescent="0.2">
      <c r="A97" s="1870" t="s">
        <v>2560</v>
      </c>
      <c r="B97" s="1678" t="s">
        <v>1225</v>
      </c>
      <c r="C97" s="1681"/>
      <c r="D97" s="537">
        <v>5000</v>
      </c>
      <c r="E97" s="577"/>
      <c r="F97" s="384"/>
      <c r="G97" s="577"/>
      <c r="H97" s="384"/>
      <c r="I97" s="577"/>
      <c r="J97" s="384"/>
      <c r="K97" s="577"/>
      <c r="L97" s="384"/>
      <c r="M97" s="577"/>
      <c r="N97" s="384"/>
      <c r="O97" s="577"/>
      <c r="P97" s="360"/>
      <c r="Q97" s="587">
        <f t="shared" si="15"/>
        <v>0</v>
      </c>
      <c r="R97" s="627">
        <f t="shared" si="15"/>
        <v>5000</v>
      </c>
      <c r="S97" s="587">
        <f t="shared" si="16"/>
        <v>5000</v>
      </c>
      <c r="T97" s="621"/>
      <c r="U97" s="654"/>
    </row>
    <row r="98" spans="1:21" ht="21" customHeight="1" x14ac:dyDescent="0.2">
      <c r="A98" s="1870" t="s">
        <v>2561</v>
      </c>
      <c r="B98" s="1678" t="s">
        <v>1226</v>
      </c>
      <c r="C98" s="1681">
        <f t="shared" ref="C98" si="22">C99+C100+C101</f>
        <v>8</v>
      </c>
      <c r="D98" s="537">
        <f t="shared" ref="D98:N98" si="23">D99+D100+D101</f>
        <v>0</v>
      </c>
      <c r="E98" s="535">
        <f t="shared" si="23"/>
        <v>0</v>
      </c>
      <c r="F98" s="537">
        <f t="shared" si="23"/>
        <v>0</v>
      </c>
      <c r="G98" s="535">
        <f t="shared" si="23"/>
        <v>0</v>
      </c>
      <c r="H98" s="537">
        <f t="shared" si="23"/>
        <v>0</v>
      </c>
      <c r="I98" s="535">
        <f t="shared" si="23"/>
        <v>0</v>
      </c>
      <c r="J98" s="537">
        <f t="shared" si="23"/>
        <v>0</v>
      </c>
      <c r="K98" s="535">
        <f t="shared" si="23"/>
        <v>0</v>
      </c>
      <c r="L98" s="537">
        <f t="shared" si="23"/>
        <v>0</v>
      </c>
      <c r="M98" s="535">
        <f t="shared" si="23"/>
        <v>0</v>
      </c>
      <c r="N98" s="537">
        <f t="shared" si="23"/>
        <v>0</v>
      </c>
      <c r="O98" s="577">
        <f t="shared" si="18"/>
        <v>0</v>
      </c>
      <c r="P98" s="360">
        <f t="shared" si="18"/>
        <v>0</v>
      </c>
      <c r="Q98" s="587">
        <f t="shared" si="15"/>
        <v>8</v>
      </c>
      <c r="R98" s="627">
        <f t="shared" si="15"/>
        <v>0</v>
      </c>
      <c r="S98" s="587">
        <f t="shared" si="16"/>
        <v>-8</v>
      </c>
      <c r="T98" s="621">
        <f t="shared" si="17"/>
        <v>0</v>
      </c>
      <c r="U98" s="654"/>
    </row>
    <row r="99" spans="1:21" ht="21" customHeight="1" x14ac:dyDescent="0.2">
      <c r="A99" s="1870" t="s">
        <v>2562</v>
      </c>
      <c r="B99" s="1678" t="s">
        <v>1227</v>
      </c>
      <c r="C99" s="1681"/>
      <c r="D99" s="537"/>
      <c r="E99" s="577"/>
      <c r="F99" s="384"/>
      <c r="G99" s="577"/>
      <c r="H99" s="384"/>
      <c r="I99" s="577"/>
      <c r="J99" s="384"/>
      <c r="K99" s="577"/>
      <c r="L99" s="384"/>
      <c r="M99" s="577"/>
      <c r="N99" s="384"/>
      <c r="O99" s="577"/>
      <c r="P99" s="360"/>
      <c r="Q99" s="587"/>
      <c r="R99" s="627"/>
      <c r="S99" s="587"/>
      <c r="T99" s="621"/>
      <c r="U99" s="654"/>
    </row>
    <row r="100" spans="1:21" ht="21" customHeight="1" x14ac:dyDescent="0.2">
      <c r="A100" s="1870" t="s">
        <v>2563</v>
      </c>
      <c r="B100" s="1678" t="s">
        <v>1228</v>
      </c>
      <c r="C100" s="1681"/>
      <c r="D100" s="537"/>
      <c r="E100" s="577"/>
      <c r="F100" s="384"/>
      <c r="G100" s="577"/>
      <c r="H100" s="384"/>
      <c r="I100" s="577"/>
      <c r="J100" s="384"/>
      <c r="K100" s="577"/>
      <c r="L100" s="384"/>
      <c r="M100" s="577"/>
      <c r="N100" s="384"/>
      <c r="O100" s="577"/>
      <c r="P100" s="360"/>
      <c r="Q100" s="587"/>
      <c r="R100" s="627"/>
      <c r="S100" s="587"/>
      <c r="T100" s="621"/>
      <c r="U100" s="654"/>
    </row>
    <row r="101" spans="1:21" ht="21" customHeight="1" x14ac:dyDescent="0.2">
      <c r="A101" s="1870" t="s">
        <v>2564</v>
      </c>
      <c r="B101" s="1678" t="s">
        <v>1229</v>
      </c>
      <c r="C101" s="1681">
        <v>8</v>
      </c>
      <c r="D101" s="537"/>
      <c r="E101" s="577"/>
      <c r="F101" s="384"/>
      <c r="G101" s="577"/>
      <c r="H101" s="384"/>
      <c r="I101" s="577"/>
      <c r="J101" s="384"/>
      <c r="K101" s="577"/>
      <c r="L101" s="384"/>
      <c r="M101" s="577"/>
      <c r="N101" s="384"/>
      <c r="O101" s="577"/>
      <c r="P101" s="360"/>
      <c r="Q101" s="587">
        <f t="shared" si="15"/>
        <v>8</v>
      </c>
      <c r="R101" s="627">
        <f t="shared" si="15"/>
        <v>0</v>
      </c>
      <c r="S101" s="587">
        <f t="shared" si="16"/>
        <v>-8</v>
      </c>
      <c r="T101" s="621">
        <f t="shared" si="17"/>
        <v>0</v>
      </c>
      <c r="U101" s="654"/>
    </row>
    <row r="102" spans="1:21" ht="21" customHeight="1" x14ac:dyDescent="0.2">
      <c r="A102" s="1870" t="s">
        <v>2565</v>
      </c>
      <c r="B102" s="1678" t="s">
        <v>1230</v>
      </c>
      <c r="C102" s="1681"/>
      <c r="D102" s="537"/>
      <c r="E102" s="577"/>
      <c r="F102" s="384"/>
      <c r="G102" s="577"/>
      <c r="H102" s="384"/>
      <c r="I102" s="577"/>
      <c r="J102" s="384"/>
      <c r="K102" s="577"/>
      <c r="L102" s="384"/>
      <c r="M102" s="577"/>
      <c r="N102" s="384"/>
      <c r="O102" s="577"/>
      <c r="P102" s="360"/>
      <c r="Q102" s="587"/>
      <c r="R102" s="627"/>
      <c r="S102" s="587"/>
      <c r="T102" s="621"/>
      <c r="U102" s="654"/>
    </row>
    <row r="103" spans="1:21" ht="21" customHeight="1" x14ac:dyDescent="0.2">
      <c r="A103" s="1870" t="s">
        <v>2566</v>
      </c>
      <c r="B103" s="1678" t="s">
        <v>1231</v>
      </c>
      <c r="C103" s="1681"/>
      <c r="D103" s="537"/>
      <c r="E103" s="577"/>
      <c r="F103" s="384"/>
      <c r="G103" s="577"/>
      <c r="H103" s="384"/>
      <c r="I103" s="577"/>
      <c r="J103" s="384"/>
      <c r="K103" s="577"/>
      <c r="L103" s="384"/>
      <c r="M103" s="577"/>
      <c r="N103" s="384"/>
      <c r="O103" s="577"/>
      <c r="P103" s="360"/>
      <c r="Q103" s="587"/>
      <c r="R103" s="627"/>
      <c r="S103" s="587"/>
      <c r="T103" s="621"/>
      <c r="U103" s="654"/>
    </row>
    <row r="104" spans="1:21" ht="21" customHeight="1" x14ac:dyDescent="0.2">
      <c r="A104" s="1870" t="s">
        <v>2567</v>
      </c>
      <c r="B104" s="1678" t="s">
        <v>1232</v>
      </c>
      <c r="C104" s="1681"/>
      <c r="D104" s="537"/>
      <c r="E104" s="577"/>
      <c r="F104" s="384"/>
      <c r="G104" s="577"/>
      <c r="H104" s="384"/>
      <c r="I104" s="577"/>
      <c r="J104" s="384"/>
      <c r="K104" s="577"/>
      <c r="L104" s="384"/>
      <c r="M104" s="577"/>
      <c r="N104" s="384"/>
      <c r="O104" s="577"/>
      <c r="P104" s="360"/>
      <c r="Q104" s="587"/>
      <c r="R104" s="627"/>
      <c r="S104" s="587"/>
      <c r="T104" s="621"/>
      <c r="U104" s="654"/>
    </row>
    <row r="105" spans="1:21" ht="21" customHeight="1" x14ac:dyDescent="0.2">
      <c r="A105" s="1870" t="s">
        <v>2568</v>
      </c>
      <c r="B105" s="1678" t="s">
        <v>1233</v>
      </c>
      <c r="C105" s="1681"/>
      <c r="D105" s="537"/>
      <c r="E105" s="577"/>
      <c r="F105" s="384"/>
      <c r="G105" s="577"/>
      <c r="H105" s="384"/>
      <c r="I105" s="577"/>
      <c r="J105" s="384"/>
      <c r="K105" s="577"/>
      <c r="L105" s="384"/>
      <c r="M105" s="577"/>
      <c r="N105" s="384"/>
      <c r="O105" s="577"/>
      <c r="P105" s="360"/>
      <c r="Q105" s="587"/>
      <c r="R105" s="627"/>
      <c r="S105" s="587"/>
      <c r="T105" s="621"/>
      <c r="U105" s="654"/>
    </row>
    <row r="106" spans="1:21" ht="21" customHeight="1" x14ac:dyDescent="0.2">
      <c r="A106" s="1870" t="s">
        <v>2569</v>
      </c>
      <c r="B106" s="1678" t="s">
        <v>1234</v>
      </c>
      <c r="C106" s="1681"/>
      <c r="D106" s="537"/>
      <c r="E106" s="577"/>
      <c r="F106" s="384"/>
      <c r="G106" s="577"/>
      <c r="H106" s="384"/>
      <c r="I106" s="577"/>
      <c r="J106" s="384"/>
      <c r="K106" s="577"/>
      <c r="L106" s="384"/>
      <c r="M106" s="577"/>
      <c r="N106" s="384"/>
      <c r="O106" s="577"/>
      <c r="P106" s="360"/>
      <c r="Q106" s="587"/>
      <c r="R106" s="627"/>
      <c r="S106" s="587"/>
      <c r="T106" s="621"/>
      <c r="U106" s="654"/>
    </row>
    <row r="107" spans="1:21" s="579" customFormat="1" ht="14.25" customHeight="1" x14ac:dyDescent="0.2">
      <c r="A107" s="1870" t="s">
        <v>2570</v>
      </c>
      <c r="B107" s="1678" t="s">
        <v>1235</v>
      </c>
      <c r="C107" s="1681"/>
      <c r="D107" s="537"/>
      <c r="E107" s="577"/>
      <c r="F107" s="384"/>
      <c r="G107" s="577"/>
      <c r="H107" s="384"/>
      <c r="I107" s="577"/>
      <c r="J107" s="384"/>
      <c r="K107" s="577"/>
      <c r="L107" s="384"/>
      <c r="M107" s="577"/>
      <c r="N107" s="384"/>
      <c r="O107" s="577"/>
      <c r="P107" s="360"/>
      <c r="Q107" s="587"/>
      <c r="R107" s="627"/>
      <c r="S107" s="587"/>
      <c r="T107" s="621"/>
      <c r="U107" s="745"/>
    </row>
    <row r="108" spans="1:21" ht="21.75" customHeight="1" x14ac:dyDescent="0.2">
      <c r="A108" s="1870" t="s">
        <v>2571</v>
      </c>
      <c r="B108" s="1678" t="s">
        <v>1236</v>
      </c>
      <c r="C108" s="1681"/>
      <c r="D108" s="537"/>
      <c r="E108" s="577"/>
      <c r="F108" s="384"/>
      <c r="G108" s="577"/>
      <c r="H108" s="384"/>
      <c r="I108" s="577"/>
      <c r="J108" s="384"/>
      <c r="K108" s="577"/>
      <c r="L108" s="384"/>
      <c r="M108" s="577"/>
      <c r="N108" s="384"/>
      <c r="O108" s="577"/>
      <c r="P108" s="360"/>
      <c r="Q108" s="587"/>
      <c r="R108" s="627"/>
      <c r="S108" s="587"/>
      <c r="T108" s="621"/>
      <c r="U108" s="654"/>
    </row>
    <row r="109" spans="1:21" ht="21.75" customHeight="1" x14ac:dyDescent="0.2">
      <c r="A109" s="1870" t="s">
        <v>2572</v>
      </c>
      <c r="B109" s="1678" t="s">
        <v>1237</v>
      </c>
      <c r="C109" s="1681"/>
      <c r="D109" s="537"/>
      <c r="E109" s="577"/>
      <c r="F109" s="384"/>
      <c r="G109" s="577"/>
      <c r="H109" s="384"/>
      <c r="I109" s="577"/>
      <c r="J109" s="384"/>
      <c r="K109" s="577"/>
      <c r="L109" s="384"/>
      <c r="M109" s="577"/>
      <c r="N109" s="384"/>
      <c r="O109" s="577"/>
      <c r="P109" s="360"/>
      <c r="Q109" s="587"/>
      <c r="R109" s="627"/>
      <c r="S109" s="587"/>
      <c r="T109" s="621"/>
      <c r="U109" s="654"/>
    </row>
    <row r="110" spans="1:21" ht="21.75" customHeight="1" x14ac:dyDescent="0.2">
      <c r="A110" s="1869" t="s">
        <v>2573</v>
      </c>
      <c r="B110" s="1727" t="s">
        <v>1238</v>
      </c>
      <c r="C110" s="1683">
        <f>C67+C69+C71+C78+C88+C94+C98+C102</f>
        <v>175333</v>
      </c>
      <c r="D110" s="561">
        <f t="shared" ref="D110:N110" si="24">D67+D69+D71+D78+D88+D94+D98+D102</f>
        <v>270444</v>
      </c>
      <c r="E110" s="562">
        <f t="shared" si="24"/>
        <v>0</v>
      </c>
      <c r="F110" s="561">
        <f t="shared" si="24"/>
        <v>0</v>
      </c>
      <c r="G110" s="562">
        <f t="shared" si="24"/>
        <v>3295</v>
      </c>
      <c r="H110" s="561">
        <f t="shared" si="24"/>
        <v>6348</v>
      </c>
      <c r="I110" s="562">
        <f t="shared" si="24"/>
        <v>0</v>
      </c>
      <c r="J110" s="561">
        <f t="shared" si="24"/>
        <v>0</v>
      </c>
      <c r="K110" s="562">
        <f t="shared" si="24"/>
        <v>0</v>
      </c>
      <c r="L110" s="561">
        <f t="shared" si="24"/>
        <v>0</v>
      </c>
      <c r="M110" s="562">
        <f t="shared" si="24"/>
        <v>0</v>
      </c>
      <c r="N110" s="561">
        <f t="shared" si="24"/>
        <v>85</v>
      </c>
      <c r="O110" s="580">
        <f t="shared" si="18"/>
        <v>3295</v>
      </c>
      <c r="P110" s="581">
        <f t="shared" si="18"/>
        <v>6433</v>
      </c>
      <c r="Q110" s="628">
        <f t="shared" si="15"/>
        <v>178628</v>
      </c>
      <c r="R110" s="629">
        <f t="shared" si="15"/>
        <v>276877</v>
      </c>
      <c r="S110" s="628">
        <f t="shared" si="16"/>
        <v>98249</v>
      </c>
      <c r="T110" s="1701">
        <f t="shared" si="17"/>
        <v>1.5500201536153346</v>
      </c>
      <c r="U110" s="654"/>
    </row>
    <row r="111" spans="1:21" ht="21.75" customHeight="1" x14ac:dyDescent="0.2">
      <c r="A111" s="1870" t="s">
        <v>2574</v>
      </c>
      <c r="B111" s="1678" t="s">
        <v>1239</v>
      </c>
      <c r="C111" s="1681"/>
      <c r="D111" s="537"/>
      <c r="E111" s="577"/>
      <c r="F111" s="384"/>
      <c r="G111" s="577"/>
      <c r="H111" s="384"/>
      <c r="I111" s="577"/>
      <c r="J111" s="384"/>
      <c r="K111" s="577"/>
      <c r="L111" s="384"/>
      <c r="M111" s="577"/>
      <c r="N111" s="384"/>
      <c r="O111" s="577"/>
      <c r="P111" s="360"/>
      <c r="Q111" s="587"/>
      <c r="R111" s="627"/>
      <c r="S111" s="587"/>
      <c r="T111" s="621"/>
      <c r="U111" s="654"/>
    </row>
    <row r="112" spans="1:21" ht="21.75" customHeight="1" x14ac:dyDescent="0.2">
      <c r="A112" s="1870" t="s">
        <v>2575</v>
      </c>
      <c r="B112" s="1678" t="s">
        <v>1240</v>
      </c>
      <c r="C112" s="1681"/>
      <c r="D112" s="537"/>
      <c r="E112" s="577"/>
      <c r="F112" s="384"/>
      <c r="G112" s="577"/>
      <c r="H112" s="384"/>
      <c r="I112" s="577"/>
      <c r="J112" s="384"/>
      <c r="K112" s="577"/>
      <c r="L112" s="384"/>
      <c r="M112" s="577"/>
      <c r="N112" s="384"/>
      <c r="O112" s="577"/>
      <c r="P112" s="360"/>
      <c r="Q112" s="587"/>
      <c r="R112" s="627"/>
      <c r="S112" s="587"/>
      <c r="T112" s="621"/>
      <c r="U112" s="654"/>
    </row>
    <row r="113" spans="1:21" ht="21.75" customHeight="1" x14ac:dyDescent="0.2">
      <c r="A113" s="1870" t="s">
        <v>2576</v>
      </c>
      <c r="B113" s="1678" t="s">
        <v>1241</v>
      </c>
      <c r="C113" s="1681"/>
      <c r="D113" s="537"/>
      <c r="E113" s="577"/>
      <c r="F113" s="384"/>
      <c r="G113" s="577"/>
      <c r="H113" s="384"/>
      <c r="I113" s="577"/>
      <c r="J113" s="384"/>
      <c r="K113" s="577"/>
      <c r="L113" s="384"/>
      <c r="M113" s="577"/>
      <c r="N113" s="384"/>
      <c r="O113" s="577"/>
      <c r="P113" s="360"/>
      <c r="Q113" s="587"/>
      <c r="R113" s="627"/>
      <c r="S113" s="587"/>
      <c r="T113" s="621"/>
      <c r="U113" s="654"/>
    </row>
    <row r="114" spans="1:21" ht="21.75" customHeight="1" x14ac:dyDescent="0.2">
      <c r="A114" s="1870" t="s">
        <v>2577</v>
      </c>
      <c r="B114" s="1678" t="s">
        <v>1242</v>
      </c>
      <c r="C114" s="1681"/>
      <c r="D114" s="537"/>
      <c r="E114" s="577"/>
      <c r="F114" s="384"/>
      <c r="G114" s="577"/>
      <c r="H114" s="384"/>
      <c r="I114" s="577"/>
      <c r="J114" s="384"/>
      <c r="K114" s="577"/>
      <c r="L114" s="384"/>
      <c r="M114" s="577"/>
      <c r="N114" s="384"/>
      <c r="O114" s="577"/>
      <c r="P114" s="360"/>
      <c r="Q114" s="587"/>
      <c r="R114" s="627"/>
      <c r="S114" s="587"/>
      <c r="T114" s="621"/>
      <c r="U114" s="654"/>
    </row>
    <row r="115" spans="1:21" ht="21.75" customHeight="1" x14ac:dyDescent="0.2">
      <c r="A115" s="1870" t="s">
        <v>2578</v>
      </c>
      <c r="B115" s="1678" t="s">
        <v>1243</v>
      </c>
      <c r="C115" s="1681"/>
      <c r="D115" s="537">
        <f>SUM(D116:D121)</f>
        <v>224557</v>
      </c>
      <c r="E115" s="577"/>
      <c r="F115" s="384"/>
      <c r="G115" s="577"/>
      <c r="H115" s="384"/>
      <c r="I115" s="577"/>
      <c r="J115" s="384"/>
      <c r="K115" s="577"/>
      <c r="L115" s="384"/>
      <c r="M115" s="577"/>
      <c r="N115" s="384"/>
      <c r="O115" s="577"/>
      <c r="P115" s="360"/>
      <c r="Q115" s="587"/>
      <c r="R115" s="627"/>
      <c r="S115" s="587"/>
      <c r="T115" s="621"/>
      <c r="U115" s="654"/>
    </row>
    <row r="116" spans="1:21" ht="21.75" customHeight="1" x14ac:dyDescent="0.2">
      <c r="A116" s="1870" t="s">
        <v>2579</v>
      </c>
      <c r="B116" s="1678" t="s">
        <v>1244</v>
      </c>
      <c r="C116" s="1681"/>
      <c r="D116" s="537"/>
      <c r="E116" s="577"/>
      <c r="F116" s="384"/>
      <c r="G116" s="577"/>
      <c r="H116" s="384"/>
      <c r="I116" s="577"/>
      <c r="J116" s="384"/>
      <c r="K116" s="577"/>
      <c r="L116" s="384"/>
      <c r="M116" s="577"/>
      <c r="N116" s="384"/>
      <c r="O116" s="577"/>
      <c r="P116" s="360"/>
      <c r="Q116" s="587"/>
      <c r="R116" s="627"/>
      <c r="S116" s="587"/>
      <c r="T116" s="621"/>
      <c r="U116" s="654"/>
    </row>
    <row r="117" spans="1:21" ht="21.75" customHeight="1" x14ac:dyDescent="0.2">
      <c r="A117" s="1870" t="s">
        <v>2580</v>
      </c>
      <c r="B117" s="1678" t="s">
        <v>1245</v>
      </c>
      <c r="C117" s="1681"/>
      <c r="D117" s="537"/>
      <c r="E117" s="577"/>
      <c r="F117" s="384"/>
      <c r="G117" s="577"/>
      <c r="H117" s="384"/>
      <c r="I117" s="577"/>
      <c r="J117" s="384"/>
      <c r="K117" s="577"/>
      <c r="L117" s="384"/>
      <c r="M117" s="577"/>
      <c r="N117" s="384"/>
      <c r="O117" s="577"/>
      <c r="P117" s="360"/>
      <c r="Q117" s="587"/>
      <c r="R117" s="627"/>
      <c r="S117" s="587"/>
      <c r="T117" s="621"/>
      <c r="U117" s="654"/>
    </row>
    <row r="118" spans="1:21" ht="21.75" customHeight="1" x14ac:dyDescent="0.2">
      <c r="A118" s="1870" t="s">
        <v>2581</v>
      </c>
      <c r="B118" s="1678" t="s">
        <v>1246</v>
      </c>
      <c r="C118" s="1681"/>
      <c r="D118" s="537"/>
      <c r="E118" s="577"/>
      <c r="F118" s="384"/>
      <c r="G118" s="577"/>
      <c r="H118" s="384"/>
      <c r="I118" s="577"/>
      <c r="J118" s="384"/>
      <c r="K118" s="577"/>
      <c r="L118" s="384"/>
      <c r="M118" s="577"/>
      <c r="N118" s="384"/>
      <c r="O118" s="577"/>
      <c r="P118" s="360"/>
      <c r="Q118" s="587"/>
      <c r="R118" s="627"/>
      <c r="S118" s="587"/>
      <c r="T118" s="621"/>
      <c r="U118" s="654"/>
    </row>
    <row r="119" spans="1:21" ht="21.75" customHeight="1" x14ac:dyDescent="0.2">
      <c r="A119" s="1870" t="s">
        <v>2582</v>
      </c>
      <c r="B119" s="1678" t="s">
        <v>1247</v>
      </c>
      <c r="C119" s="1681"/>
      <c r="D119" s="537">
        <v>7653</v>
      </c>
      <c r="E119" s="577"/>
      <c r="F119" s="384"/>
      <c r="G119" s="577"/>
      <c r="H119" s="384"/>
      <c r="I119" s="577"/>
      <c r="J119" s="384"/>
      <c r="K119" s="577"/>
      <c r="L119" s="384"/>
      <c r="M119" s="577"/>
      <c r="N119" s="384"/>
      <c r="O119" s="577"/>
      <c r="P119" s="360"/>
      <c r="Q119" s="587"/>
      <c r="R119" s="627"/>
      <c r="S119" s="587"/>
      <c r="T119" s="621"/>
      <c r="U119" s="654"/>
    </row>
    <row r="120" spans="1:21" ht="21.75" customHeight="1" x14ac:dyDescent="0.2">
      <c r="A120" s="1870" t="s">
        <v>2583</v>
      </c>
      <c r="B120" s="1678" t="s">
        <v>1248</v>
      </c>
      <c r="C120" s="1681"/>
      <c r="D120" s="537">
        <v>216107</v>
      </c>
      <c r="E120" s="577"/>
      <c r="F120" s="384"/>
      <c r="G120" s="577"/>
      <c r="H120" s="384"/>
      <c r="I120" s="577"/>
      <c r="J120" s="384"/>
      <c r="K120" s="577"/>
      <c r="L120" s="384"/>
      <c r="M120" s="577"/>
      <c r="N120" s="384"/>
      <c r="O120" s="577"/>
      <c r="P120" s="360"/>
      <c r="Q120" s="587"/>
      <c r="R120" s="627"/>
      <c r="S120" s="587"/>
      <c r="T120" s="621"/>
      <c r="U120" s="654"/>
    </row>
    <row r="121" spans="1:21" ht="21.75" customHeight="1" x14ac:dyDescent="0.2">
      <c r="A121" s="1870" t="s">
        <v>2584</v>
      </c>
      <c r="B121" s="1678" t="s">
        <v>1249</v>
      </c>
      <c r="C121" s="1681"/>
      <c r="D121" s="537">
        <v>797</v>
      </c>
      <c r="E121" s="577"/>
      <c r="F121" s="384"/>
      <c r="G121" s="577"/>
      <c r="H121" s="384"/>
      <c r="I121" s="577"/>
      <c r="J121" s="384"/>
      <c r="K121" s="577"/>
      <c r="L121" s="384"/>
      <c r="M121" s="577"/>
      <c r="N121" s="384"/>
      <c r="O121" s="577"/>
      <c r="P121" s="360"/>
      <c r="Q121" s="587"/>
      <c r="R121" s="627"/>
      <c r="S121" s="587"/>
      <c r="T121" s="621"/>
      <c r="U121" s="654"/>
    </row>
    <row r="122" spans="1:21" ht="21.75" customHeight="1" x14ac:dyDescent="0.2">
      <c r="A122" s="1870" t="s">
        <v>2585</v>
      </c>
      <c r="B122" s="1678" t="s">
        <v>1250</v>
      </c>
      <c r="C122" s="1681"/>
      <c r="D122" s="537"/>
      <c r="E122" s="577"/>
      <c r="F122" s="384"/>
      <c r="G122" s="577"/>
      <c r="H122" s="384"/>
      <c r="I122" s="577"/>
      <c r="J122" s="384"/>
      <c r="K122" s="577"/>
      <c r="L122" s="384"/>
      <c r="M122" s="577"/>
      <c r="N122" s="384"/>
      <c r="O122" s="577"/>
      <c r="P122" s="360"/>
      <c r="Q122" s="587"/>
      <c r="R122" s="627"/>
      <c r="S122" s="587"/>
      <c r="T122" s="621"/>
      <c r="U122" s="654"/>
    </row>
    <row r="123" spans="1:21" ht="21.75" customHeight="1" x14ac:dyDescent="0.2">
      <c r="A123" s="1870" t="s">
        <v>2586</v>
      </c>
      <c r="B123" s="1678" t="s">
        <v>1251</v>
      </c>
      <c r="C123" s="1681"/>
      <c r="D123" s="537"/>
      <c r="E123" s="577"/>
      <c r="F123" s="384"/>
      <c r="G123" s="577"/>
      <c r="H123" s="384"/>
      <c r="I123" s="577"/>
      <c r="J123" s="384"/>
      <c r="K123" s="577"/>
      <c r="L123" s="384"/>
      <c r="M123" s="577"/>
      <c r="N123" s="384"/>
      <c r="O123" s="577"/>
      <c r="P123" s="360"/>
      <c r="Q123" s="587"/>
      <c r="R123" s="627"/>
      <c r="S123" s="587"/>
      <c r="T123" s="621"/>
      <c r="U123" s="654"/>
    </row>
    <row r="124" spans="1:21" ht="21.75" customHeight="1" x14ac:dyDescent="0.2">
      <c r="A124" s="1870" t="s">
        <v>2587</v>
      </c>
      <c r="B124" s="1678" t="s">
        <v>1252</v>
      </c>
      <c r="C124" s="1681"/>
      <c r="D124" s="537"/>
      <c r="E124" s="577"/>
      <c r="F124" s="384"/>
      <c r="G124" s="577"/>
      <c r="H124" s="384"/>
      <c r="I124" s="577"/>
      <c r="J124" s="384"/>
      <c r="K124" s="577"/>
      <c r="L124" s="384"/>
      <c r="M124" s="577"/>
      <c r="N124" s="384"/>
      <c r="O124" s="577"/>
      <c r="P124" s="360"/>
      <c r="Q124" s="587"/>
      <c r="R124" s="627"/>
      <c r="S124" s="587"/>
      <c r="T124" s="621"/>
      <c r="U124" s="654"/>
    </row>
    <row r="125" spans="1:21" ht="21.75" customHeight="1" x14ac:dyDescent="0.2">
      <c r="A125" s="1870" t="s">
        <v>2588</v>
      </c>
      <c r="B125" s="1678" t="s">
        <v>1253</v>
      </c>
      <c r="C125" s="1681"/>
      <c r="D125" s="537"/>
      <c r="E125" s="577"/>
      <c r="F125" s="384"/>
      <c r="G125" s="577"/>
      <c r="H125" s="384"/>
      <c r="I125" s="577"/>
      <c r="J125" s="384"/>
      <c r="K125" s="577"/>
      <c r="L125" s="384"/>
      <c r="M125" s="577"/>
      <c r="N125" s="384"/>
      <c r="O125" s="577"/>
      <c r="P125" s="360"/>
      <c r="Q125" s="587"/>
      <c r="R125" s="627"/>
      <c r="S125" s="587"/>
      <c r="T125" s="621"/>
      <c r="U125" s="654"/>
    </row>
    <row r="126" spans="1:21" ht="21.75" customHeight="1" x14ac:dyDescent="0.2">
      <c r="A126" s="1870" t="s">
        <v>2589</v>
      </c>
      <c r="B126" s="1678" t="s">
        <v>1254</v>
      </c>
      <c r="C126" s="1681"/>
      <c r="D126" s="537"/>
      <c r="E126" s="577"/>
      <c r="F126" s="384"/>
      <c r="G126" s="577"/>
      <c r="H126" s="384"/>
      <c r="I126" s="577"/>
      <c r="J126" s="384"/>
      <c r="K126" s="577"/>
      <c r="L126" s="384"/>
      <c r="M126" s="577"/>
      <c r="N126" s="384"/>
      <c r="O126" s="577"/>
      <c r="P126" s="360"/>
      <c r="Q126" s="587"/>
      <c r="R126" s="627"/>
      <c r="S126" s="587"/>
      <c r="T126" s="621"/>
      <c r="U126" s="654"/>
    </row>
    <row r="127" spans="1:21" ht="21.75" customHeight="1" x14ac:dyDescent="0.2">
      <c r="A127" s="1870" t="s">
        <v>2590</v>
      </c>
      <c r="B127" s="1678" t="s">
        <v>1255</v>
      </c>
      <c r="C127" s="1681"/>
      <c r="D127" s="537"/>
      <c r="E127" s="577"/>
      <c r="F127" s="384"/>
      <c r="G127" s="577"/>
      <c r="H127" s="384"/>
      <c r="I127" s="577"/>
      <c r="J127" s="384"/>
      <c r="K127" s="577"/>
      <c r="L127" s="384"/>
      <c r="M127" s="577"/>
      <c r="N127" s="384"/>
      <c r="O127" s="577"/>
      <c r="P127" s="360"/>
      <c r="Q127" s="587"/>
      <c r="R127" s="627"/>
      <c r="S127" s="587"/>
      <c r="T127" s="621"/>
      <c r="U127" s="654"/>
    </row>
    <row r="128" spans="1:21" ht="21.75" customHeight="1" x14ac:dyDescent="0.2">
      <c r="A128" s="1870" t="s">
        <v>2591</v>
      </c>
      <c r="B128" s="1678" t="s">
        <v>1256</v>
      </c>
      <c r="C128" s="1681"/>
      <c r="D128" s="537"/>
      <c r="E128" s="577"/>
      <c r="F128" s="384"/>
      <c r="G128" s="577"/>
      <c r="H128" s="384"/>
      <c r="I128" s="577"/>
      <c r="J128" s="384"/>
      <c r="K128" s="577"/>
      <c r="L128" s="384"/>
      <c r="M128" s="577"/>
      <c r="N128" s="384"/>
      <c r="O128" s="577"/>
      <c r="P128" s="360"/>
      <c r="Q128" s="587"/>
      <c r="R128" s="627"/>
      <c r="S128" s="587"/>
      <c r="T128" s="621"/>
      <c r="U128" s="654"/>
    </row>
    <row r="129" spans="1:21" ht="21.75" customHeight="1" x14ac:dyDescent="0.2">
      <c r="A129" s="1870" t="s">
        <v>2592</v>
      </c>
      <c r="B129" s="1678" t="s">
        <v>1257</v>
      </c>
      <c r="C129" s="1681"/>
      <c r="D129" s="537"/>
      <c r="E129" s="577"/>
      <c r="F129" s="384"/>
      <c r="G129" s="577"/>
      <c r="H129" s="384"/>
      <c r="I129" s="577"/>
      <c r="J129" s="384"/>
      <c r="K129" s="577"/>
      <c r="L129" s="384"/>
      <c r="M129" s="577"/>
      <c r="N129" s="384"/>
      <c r="O129" s="577"/>
      <c r="P129" s="360"/>
      <c r="Q129" s="587"/>
      <c r="R129" s="627"/>
      <c r="S129" s="587"/>
      <c r="T129" s="621"/>
      <c r="U129" s="654"/>
    </row>
    <row r="130" spans="1:21" ht="21.75" customHeight="1" x14ac:dyDescent="0.2">
      <c r="A130" s="1870" t="s">
        <v>2593</v>
      </c>
      <c r="B130" s="1678" t="s">
        <v>1258</v>
      </c>
      <c r="C130" s="1681"/>
      <c r="D130" s="537"/>
      <c r="E130" s="577"/>
      <c r="F130" s="384"/>
      <c r="G130" s="577"/>
      <c r="H130" s="384"/>
      <c r="I130" s="577"/>
      <c r="J130" s="384"/>
      <c r="K130" s="577"/>
      <c r="L130" s="384"/>
      <c r="M130" s="577"/>
      <c r="N130" s="384"/>
      <c r="O130" s="577"/>
      <c r="P130" s="360"/>
      <c r="Q130" s="587"/>
      <c r="R130" s="627"/>
      <c r="S130" s="587"/>
      <c r="T130" s="621"/>
      <c r="U130" s="654"/>
    </row>
    <row r="131" spans="1:21" ht="21.75" customHeight="1" x14ac:dyDescent="0.2">
      <c r="A131" s="1870" t="s">
        <v>2594</v>
      </c>
      <c r="B131" s="1678" t="s">
        <v>1259</v>
      </c>
      <c r="C131" s="1681"/>
      <c r="D131" s="537"/>
      <c r="E131" s="577"/>
      <c r="F131" s="384"/>
      <c r="G131" s="577"/>
      <c r="H131" s="384"/>
      <c r="I131" s="577"/>
      <c r="J131" s="384"/>
      <c r="K131" s="577"/>
      <c r="L131" s="384"/>
      <c r="M131" s="577"/>
      <c r="N131" s="384"/>
      <c r="O131" s="577"/>
      <c r="P131" s="360"/>
      <c r="Q131" s="587"/>
      <c r="R131" s="627"/>
      <c r="S131" s="587"/>
      <c r="T131" s="621"/>
      <c r="U131" s="654"/>
    </row>
    <row r="132" spans="1:21" ht="21.75" customHeight="1" x14ac:dyDescent="0.2">
      <c r="A132" s="1870" t="s">
        <v>2595</v>
      </c>
      <c r="B132" s="1678" t="s">
        <v>1260</v>
      </c>
      <c r="C132" s="1681"/>
      <c r="D132" s="537"/>
      <c r="E132" s="577"/>
      <c r="F132" s="384"/>
      <c r="G132" s="577"/>
      <c r="H132" s="384"/>
      <c r="I132" s="577"/>
      <c r="J132" s="384"/>
      <c r="K132" s="577"/>
      <c r="L132" s="384"/>
      <c r="M132" s="577"/>
      <c r="N132" s="384"/>
      <c r="O132" s="577"/>
      <c r="P132" s="360"/>
      <c r="Q132" s="587"/>
      <c r="R132" s="627"/>
      <c r="S132" s="587"/>
      <c r="T132" s="621"/>
      <c r="U132" s="654"/>
    </row>
    <row r="133" spans="1:21" ht="21.75" customHeight="1" x14ac:dyDescent="0.2">
      <c r="A133" s="1870" t="s">
        <v>2596</v>
      </c>
      <c r="B133" s="1678" t="s">
        <v>1261</v>
      </c>
      <c r="C133" s="1681"/>
      <c r="D133" s="537"/>
      <c r="E133" s="577"/>
      <c r="F133" s="384"/>
      <c r="G133" s="577"/>
      <c r="H133" s="384"/>
      <c r="I133" s="577"/>
      <c r="J133" s="384"/>
      <c r="K133" s="577"/>
      <c r="L133" s="384"/>
      <c r="M133" s="577"/>
      <c r="N133" s="384"/>
      <c r="O133" s="577"/>
      <c r="P133" s="360"/>
      <c r="Q133" s="587"/>
      <c r="R133" s="627"/>
      <c r="S133" s="587"/>
      <c r="T133" s="621"/>
      <c r="U133" s="654"/>
    </row>
    <row r="134" spans="1:21" ht="21.75" customHeight="1" x14ac:dyDescent="0.2">
      <c r="A134" s="1870" t="s">
        <v>2597</v>
      </c>
      <c r="B134" s="1678" t="s">
        <v>1262</v>
      </c>
      <c r="C134" s="1681"/>
      <c r="D134" s="537"/>
      <c r="E134" s="577"/>
      <c r="F134" s="384"/>
      <c r="G134" s="577"/>
      <c r="H134" s="384"/>
      <c r="I134" s="577"/>
      <c r="J134" s="384"/>
      <c r="K134" s="577"/>
      <c r="L134" s="384"/>
      <c r="M134" s="577"/>
      <c r="N134" s="384"/>
      <c r="O134" s="577"/>
      <c r="P134" s="360"/>
      <c r="Q134" s="587"/>
      <c r="R134" s="627"/>
      <c r="S134" s="587"/>
      <c r="T134" s="621"/>
      <c r="U134" s="654"/>
    </row>
    <row r="135" spans="1:21" ht="21.75" customHeight="1" x14ac:dyDescent="0.2">
      <c r="A135" s="1870" t="s">
        <v>2598</v>
      </c>
      <c r="B135" s="1678" t="s">
        <v>1263</v>
      </c>
      <c r="C135" s="1681"/>
      <c r="D135" s="537"/>
      <c r="E135" s="577"/>
      <c r="F135" s="384"/>
      <c r="G135" s="577"/>
      <c r="H135" s="384"/>
      <c r="I135" s="577"/>
      <c r="J135" s="384"/>
      <c r="K135" s="577"/>
      <c r="L135" s="384"/>
      <c r="M135" s="577"/>
      <c r="N135" s="384"/>
      <c r="O135" s="577"/>
      <c r="P135" s="360"/>
      <c r="Q135" s="587"/>
      <c r="R135" s="627"/>
      <c r="S135" s="587"/>
      <c r="T135" s="621"/>
      <c r="U135" s="654"/>
    </row>
    <row r="136" spans="1:21" ht="21.75" customHeight="1" x14ac:dyDescent="0.2">
      <c r="A136" s="1870" t="s">
        <v>2599</v>
      </c>
      <c r="B136" s="1678" t="s">
        <v>1264</v>
      </c>
      <c r="C136" s="1681"/>
      <c r="D136" s="537"/>
      <c r="E136" s="577"/>
      <c r="F136" s="384"/>
      <c r="G136" s="577"/>
      <c r="H136" s="384"/>
      <c r="I136" s="577"/>
      <c r="J136" s="384"/>
      <c r="K136" s="577"/>
      <c r="L136" s="384"/>
      <c r="M136" s="577"/>
      <c r="N136" s="384"/>
      <c r="O136" s="577"/>
      <c r="P136" s="360"/>
      <c r="Q136" s="587"/>
      <c r="R136" s="627"/>
      <c r="S136" s="587"/>
      <c r="T136" s="621"/>
      <c r="U136" s="654"/>
    </row>
    <row r="137" spans="1:21" ht="21.75" customHeight="1" x14ac:dyDescent="0.2">
      <c r="A137" s="1870" t="s">
        <v>2600</v>
      </c>
      <c r="B137" s="1678" t="s">
        <v>1265</v>
      </c>
      <c r="C137" s="1681"/>
      <c r="D137" s="537"/>
      <c r="E137" s="577"/>
      <c r="F137" s="384"/>
      <c r="G137" s="577"/>
      <c r="H137" s="384"/>
      <c r="I137" s="577"/>
      <c r="J137" s="384"/>
      <c r="K137" s="577"/>
      <c r="L137" s="384"/>
      <c r="M137" s="577"/>
      <c r="N137" s="384"/>
      <c r="O137" s="577"/>
      <c r="P137" s="360"/>
      <c r="Q137" s="587"/>
      <c r="R137" s="627"/>
      <c r="S137" s="587"/>
      <c r="T137" s="621"/>
      <c r="U137" s="654"/>
    </row>
    <row r="138" spans="1:21" ht="21.75" customHeight="1" x14ac:dyDescent="0.2">
      <c r="A138" s="1870" t="s">
        <v>2601</v>
      </c>
      <c r="B138" s="1678" t="s">
        <v>1266</v>
      </c>
      <c r="C138" s="1681"/>
      <c r="D138" s="537"/>
      <c r="E138" s="577"/>
      <c r="F138" s="384"/>
      <c r="G138" s="577"/>
      <c r="H138" s="384"/>
      <c r="I138" s="577"/>
      <c r="J138" s="384"/>
      <c r="K138" s="577"/>
      <c r="L138" s="384"/>
      <c r="M138" s="577"/>
      <c r="N138" s="384"/>
      <c r="O138" s="577"/>
      <c r="P138" s="360"/>
      <c r="Q138" s="587"/>
      <c r="R138" s="627"/>
      <c r="S138" s="587"/>
      <c r="T138" s="621"/>
      <c r="U138" s="654"/>
    </row>
    <row r="139" spans="1:21" ht="21.75" customHeight="1" x14ac:dyDescent="0.2">
      <c r="A139" s="1870" t="s">
        <v>2602</v>
      </c>
      <c r="B139" s="1678" t="s">
        <v>1267</v>
      </c>
      <c r="C139" s="1681"/>
      <c r="D139" s="537"/>
      <c r="E139" s="577"/>
      <c r="F139" s="384"/>
      <c r="G139" s="577"/>
      <c r="H139" s="384"/>
      <c r="I139" s="577"/>
      <c r="J139" s="384"/>
      <c r="K139" s="577"/>
      <c r="L139" s="384"/>
      <c r="M139" s="577"/>
      <c r="N139" s="384"/>
      <c r="O139" s="577"/>
      <c r="P139" s="360"/>
      <c r="Q139" s="587"/>
      <c r="R139" s="627"/>
      <c r="S139" s="587"/>
      <c r="T139" s="621"/>
      <c r="U139" s="654"/>
    </row>
    <row r="140" spans="1:21" ht="21.75" customHeight="1" x14ac:dyDescent="0.2">
      <c r="A140" s="1870" t="s">
        <v>2603</v>
      </c>
      <c r="B140" s="1678" t="s">
        <v>1268</v>
      </c>
      <c r="C140" s="1681"/>
      <c r="D140" s="537"/>
      <c r="E140" s="577"/>
      <c r="F140" s="384"/>
      <c r="G140" s="577"/>
      <c r="H140" s="384"/>
      <c r="I140" s="577"/>
      <c r="J140" s="384"/>
      <c r="K140" s="577"/>
      <c r="L140" s="384"/>
      <c r="M140" s="577"/>
      <c r="N140" s="384"/>
      <c r="O140" s="577"/>
      <c r="P140" s="360"/>
      <c r="Q140" s="587"/>
      <c r="R140" s="627"/>
      <c r="S140" s="587"/>
      <c r="T140" s="621"/>
      <c r="U140" s="654"/>
    </row>
    <row r="141" spans="1:21" ht="21.75" customHeight="1" x14ac:dyDescent="0.2">
      <c r="A141" s="1870" t="s">
        <v>2604</v>
      </c>
      <c r="B141" s="1678" t="s">
        <v>1269</v>
      </c>
      <c r="C141" s="1681"/>
      <c r="D141" s="537"/>
      <c r="E141" s="577"/>
      <c r="F141" s="384"/>
      <c r="G141" s="577"/>
      <c r="H141" s="384"/>
      <c r="I141" s="577"/>
      <c r="J141" s="384"/>
      <c r="K141" s="577"/>
      <c r="L141" s="384"/>
      <c r="M141" s="577"/>
      <c r="N141" s="384"/>
      <c r="O141" s="577"/>
      <c r="P141" s="360"/>
      <c r="Q141" s="587"/>
      <c r="R141" s="627"/>
      <c r="S141" s="587"/>
      <c r="T141" s="621"/>
      <c r="U141" s="654"/>
    </row>
    <row r="142" spans="1:21" ht="21.75" customHeight="1" x14ac:dyDescent="0.2">
      <c r="A142" s="1870" t="s">
        <v>2605</v>
      </c>
      <c r="B142" s="1678" t="s">
        <v>1270</v>
      </c>
      <c r="C142" s="1681">
        <f t="shared" ref="C142" si="25">C143+C144+C145</f>
        <v>12704</v>
      </c>
      <c r="D142" s="537">
        <f t="shared" ref="D142:N142" si="26">D143+D144+D145</f>
        <v>11385</v>
      </c>
      <c r="E142" s="535">
        <f t="shared" si="26"/>
        <v>0</v>
      </c>
      <c r="F142" s="537">
        <f t="shared" si="26"/>
        <v>0</v>
      </c>
      <c r="G142" s="535">
        <f t="shared" si="26"/>
        <v>0</v>
      </c>
      <c r="H142" s="537">
        <f t="shared" si="26"/>
        <v>0</v>
      </c>
      <c r="I142" s="535">
        <f t="shared" si="26"/>
        <v>0</v>
      </c>
      <c r="J142" s="537">
        <f t="shared" si="26"/>
        <v>0</v>
      </c>
      <c r="K142" s="535">
        <f t="shared" si="26"/>
        <v>0</v>
      </c>
      <c r="L142" s="537">
        <f t="shared" si="26"/>
        <v>0</v>
      </c>
      <c r="M142" s="535">
        <f t="shared" si="26"/>
        <v>0</v>
      </c>
      <c r="N142" s="537">
        <f t="shared" si="26"/>
        <v>0</v>
      </c>
      <c r="O142" s="577">
        <f t="shared" ref="O142:P180" si="27">G142+I142+K142+M142</f>
        <v>0</v>
      </c>
      <c r="P142" s="360">
        <f t="shared" si="27"/>
        <v>0</v>
      </c>
      <c r="Q142" s="587">
        <f t="shared" ref="Q142:R180" si="28">C142+E142+O142</f>
        <v>12704</v>
      </c>
      <c r="R142" s="627">
        <f t="shared" si="28"/>
        <v>11385</v>
      </c>
      <c r="S142" s="587">
        <f t="shared" ref="S142:S184" si="29">R142-Q142</f>
        <v>-1319</v>
      </c>
      <c r="T142" s="621">
        <f t="shared" ref="T142:T195" si="30">R142/Q142</f>
        <v>0.89617443324937029</v>
      </c>
      <c r="U142" s="654"/>
    </row>
    <row r="143" spans="1:21" ht="21.75" customHeight="1" x14ac:dyDescent="0.2">
      <c r="A143" s="1870" t="s">
        <v>2606</v>
      </c>
      <c r="B143" s="1678" t="s">
        <v>1271</v>
      </c>
      <c r="C143" s="1681"/>
      <c r="D143" s="537"/>
      <c r="E143" s="577"/>
      <c r="F143" s="384"/>
      <c r="G143" s="577"/>
      <c r="H143" s="384"/>
      <c r="I143" s="577"/>
      <c r="J143" s="384"/>
      <c r="K143" s="577"/>
      <c r="L143" s="384"/>
      <c r="M143" s="577"/>
      <c r="N143" s="384"/>
      <c r="O143" s="577"/>
      <c r="P143" s="360"/>
      <c r="Q143" s="587"/>
      <c r="R143" s="627"/>
      <c r="S143" s="587"/>
      <c r="T143" s="621"/>
      <c r="U143" s="654"/>
    </row>
    <row r="144" spans="1:21" ht="21.75" customHeight="1" x14ac:dyDescent="0.2">
      <c r="A144" s="1870" t="s">
        <v>2607</v>
      </c>
      <c r="B144" s="1678" t="s">
        <v>1272</v>
      </c>
      <c r="C144" s="1681"/>
      <c r="D144" s="537"/>
      <c r="E144" s="577"/>
      <c r="F144" s="384"/>
      <c r="G144" s="577"/>
      <c r="H144" s="384"/>
      <c r="I144" s="577"/>
      <c r="J144" s="384"/>
      <c r="K144" s="577"/>
      <c r="L144" s="384"/>
      <c r="M144" s="577"/>
      <c r="N144" s="384"/>
      <c r="O144" s="577"/>
      <c r="P144" s="360"/>
      <c r="Q144" s="587"/>
      <c r="R144" s="627"/>
      <c r="S144" s="587"/>
      <c r="T144" s="621"/>
      <c r="U144" s="654"/>
    </row>
    <row r="145" spans="1:21" ht="21.75" customHeight="1" x14ac:dyDescent="0.2">
      <c r="A145" s="1870" t="s">
        <v>2608</v>
      </c>
      <c r="B145" s="1678" t="s">
        <v>1273</v>
      </c>
      <c r="C145" s="1681">
        <v>12704</v>
      </c>
      <c r="D145" s="537">
        <v>11385</v>
      </c>
      <c r="E145" s="577"/>
      <c r="F145" s="384"/>
      <c r="G145" s="577"/>
      <c r="H145" s="384"/>
      <c r="I145" s="577"/>
      <c r="J145" s="384"/>
      <c r="K145" s="577"/>
      <c r="L145" s="384"/>
      <c r="M145" s="577"/>
      <c r="N145" s="384"/>
      <c r="O145" s="577"/>
      <c r="P145" s="360"/>
      <c r="Q145" s="587">
        <f t="shared" si="28"/>
        <v>12704</v>
      </c>
      <c r="R145" s="627">
        <f t="shared" si="28"/>
        <v>11385</v>
      </c>
      <c r="S145" s="587">
        <f t="shared" si="29"/>
        <v>-1319</v>
      </c>
      <c r="T145" s="621">
        <f t="shared" si="30"/>
        <v>0.89617443324937029</v>
      </c>
      <c r="U145" s="654"/>
    </row>
    <row r="146" spans="1:21" ht="21.75" customHeight="1" x14ac:dyDescent="0.2">
      <c r="A146" s="1870" t="s">
        <v>2609</v>
      </c>
      <c r="B146" s="1678" t="s">
        <v>1274</v>
      </c>
      <c r="C146" s="1681"/>
      <c r="D146" s="537"/>
      <c r="E146" s="577"/>
      <c r="F146" s="384"/>
      <c r="G146" s="577"/>
      <c r="H146" s="384"/>
      <c r="I146" s="577"/>
      <c r="J146" s="384"/>
      <c r="K146" s="577"/>
      <c r="L146" s="384"/>
      <c r="M146" s="577"/>
      <c r="N146" s="384"/>
      <c r="O146" s="577"/>
      <c r="P146" s="360"/>
      <c r="Q146" s="587"/>
      <c r="R146" s="627"/>
      <c r="S146" s="587"/>
      <c r="T146" s="621"/>
      <c r="U146" s="654"/>
    </row>
    <row r="147" spans="1:21" ht="21.75" customHeight="1" x14ac:dyDescent="0.2">
      <c r="A147" s="1870" t="s">
        <v>2610</v>
      </c>
      <c r="B147" s="1678" t="s">
        <v>1275</v>
      </c>
      <c r="C147" s="1681"/>
      <c r="D147" s="537"/>
      <c r="E147" s="577"/>
      <c r="F147" s="384"/>
      <c r="G147" s="577"/>
      <c r="H147" s="384"/>
      <c r="I147" s="577"/>
      <c r="J147" s="384"/>
      <c r="K147" s="577"/>
      <c r="L147" s="384"/>
      <c r="M147" s="577"/>
      <c r="N147" s="384"/>
      <c r="O147" s="577"/>
      <c r="P147" s="360"/>
      <c r="Q147" s="587"/>
      <c r="R147" s="627"/>
      <c r="S147" s="587"/>
      <c r="T147" s="621"/>
      <c r="U147" s="654"/>
    </row>
    <row r="148" spans="1:21" s="579" customFormat="1" ht="22.5" customHeight="1" x14ac:dyDescent="0.2">
      <c r="A148" s="1870" t="s">
        <v>2611</v>
      </c>
      <c r="B148" s="1678" t="s">
        <v>1276</v>
      </c>
      <c r="C148" s="1681"/>
      <c r="D148" s="537"/>
      <c r="E148" s="577"/>
      <c r="F148" s="384"/>
      <c r="G148" s="577"/>
      <c r="H148" s="384"/>
      <c r="I148" s="577"/>
      <c r="J148" s="384"/>
      <c r="K148" s="577"/>
      <c r="L148" s="384"/>
      <c r="M148" s="577"/>
      <c r="N148" s="384"/>
      <c r="O148" s="577"/>
      <c r="P148" s="360"/>
      <c r="Q148" s="587"/>
      <c r="R148" s="627"/>
      <c r="S148" s="587"/>
      <c r="T148" s="621"/>
      <c r="U148" s="745"/>
    </row>
    <row r="149" spans="1:21" ht="14.25" customHeight="1" x14ac:dyDescent="0.2">
      <c r="A149" s="1870" t="s">
        <v>2612</v>
      </c>
      <c r="B149" s="1678" t="s">
        <v>1277</v>
      </c>
      <c r="C149" s="1681"/>
      <c r="D149" s="537"/>
      <c r="E149" s="577"/>
      <c r="F149" s="384"/>
      <c r="G149" s="577"/>
      <c r="H149" s="384"/>
      <c r="I149" s="577"/>
      <c r="J149" s="384"/>
      <c r="K149" s="577"/>
      <c r="L149" s="384"/>
      <c r="M149" s="577"/>
      <c r="N149" s="384"/>
      <c r="O149" s="577"/>
      <c r="P149" s="360"/>
      <c r="Q149" s="587"/>
      <c r="R149" s="627"/>
      <c r="S149" s="587"/>
      <c r="T149" s="621"/>
      <c r="U149" s="654"/>
    </row>
    <row r="150" spans="1:21" ht="22.5" x14ac:dyDescent="0.2">
      <c r="A150" s="1870" t="s">
        <v>2613</v>
      </c>
      <c r="B150" s="1678" t="s">
        <v>1278</v>
      </c>
      <c r="C150" s="1681"/>
      <c r="D150" s="537"/>
      <c r="E150" s="577"/>
      <c r="F150" s="384"/>
      <c r="G150" s="577"/>
      <c r="H150" s="384"/>
      <c r="I150" s="577"/>
      <c r="J150" s="384"/>
      <c r="K150" s="577"/>
      <c r="L150" s="384"/>
      <c r="M150" s="577"/>
      <c r="N150" s="384"/>
      <c r="O150" s="577"/>
      <c r="P150" s="360"/>
      <c r="Q150" s="587"/>
      <c r="R150" s="627"/>
      <c r="S150" s="587"/>
      <c r="T150" s="621"/>
      <c r="U150" s="654"/>
    </row>
    <row r="151" spans="1:21" ht="21" x14ac:dyDescent="0.2">
      <c r="A151" s="1869" t="s">
        <v>2614</v>
      </c>
      <c r="B151" s="1727" t="s">
        <v>1279</v>
      </c>
      <c r="C151" s="1683">
        <f>C111+C113+C115+C122+C132+C138+C142+C146</f>
        <v>12704</v>
      </c>
      <c r="D151" s="561">
        <f t="shared" ref="D151:N151" si="31">D111+D113+D115+D122+D132+D138+D142+D146</f>
        <v>235942</v>
      </c>
      <c r="E151" s="562">
        <f t="shared" si="31"/>
        <v>0</v>
      </c>
      <c r="F151" s="561">
        <f t="shared" si="31"/>
        <v>0</v>
      </c>
      <c r="G151" s="562">
        <f t="shared" si="31"/>
        <v>0</v>
      </c>
      <c r="H151" s="561">
        <f t="shared" si="31"/>
        <v>0</v>
      </c>
      <c r="I151" s="562">
        <f t="shared" si="31"/>
        <v>0</v>
      </c>
      <c r="J151" s="561">
        <f t="shared" si="31"/>
        <v>0</v>
      </c>
      <c r="K151" s="562">
        <f t="shared" si="31"/>
        <v>0</v>
      </c>
      <c r="L151" s="561">
        <f t="shared" si="31"/>
        <v>0</v>
      </c>
      <c r="M151" s="562">
        <f t="shared" si="31"/>
        <v>0</v>
      </c>
      <c r="N151" s="561">
        <f t="shared" si="31"/>
        <v>0</v>
      </c>
      <c r="O151" s="580">
        <f t="shared" si="27"/>
        <v>0</v>
      </c>
      <c r="P151" s="581">
        <f t="shared" si="27"/>
        <v>0</v>
      </c>
      <c r="Q151" s="628">
        <f t="shared" si="28"/>
        <v>12704</v>
      </c>
      <c r="R151" s="629">
        <f t="shared" si="28"/>
        <v>235942</v>
      </c>
      <c r="S151" s="628">
        <f t="shared" si="29"/>
        <v>223238</v>
      </c>
      <c r="T151" s="1701">
        <f t="shared" si="30"/>
        <v>18.572260705289672</v>
      </c>
      <c r="U151" s="654"/>
    </row>
    <row r="152" spans="1:21" ht="14.25" customHeight="1" x14ac:dyDescent="0.2">
      <c r="A152" s="1870" t="s">
        <v>2615</v>
      </c>
      <c r="B152" s="1678" t="s">
        <v>1280</v>
      </c>
      <c r="C152" s="1681">
        <f t="shared" ref="C152" si="32">C153+C154+C155+C156+C157+C158</f>
        <v>96679</v>
      </c>
      <c r="D152" s="537">
        <v>52262</v>
      </c>
      <c r="E152" s="1681">
        <f t="shared" ref="E152" si="33">E153+E154+E155+E156+E157+E158</f>
        <v>25</v>
      </c>
      <c r="F152" s="1682">
        <f t="shared" ref="F152:N152" si="34">F153+F154+F155+F156+F157+F158</f>
        <v>80</v>
      </c>
      <c r="G152" s="1681">
        <f t="shared" si="34"/>
        <v>84</v>
      </c>
      <c r="H152" s="537">
        <f t="shared" si="34"/>
        <v>0</v>
      </c>
      <c r="I152" s="535">
        <f t="shared" si="34"/>
        <v>0</v>
      </c>
      <c r="J152" s="537">
        <f t="shared" si="34"/>
        <v>0</v>
      </c>
      <c r="K152" s="535">
        <f t="shared" si="34"/>
        <v>866</v>
      </c>
      <c r="L152" s="537">
        <f t="shared" si="34"/>
        <v>826</v>
      </c>
      <c r="M152" s="535">
        <f t="shared" si="34"/>
        <v>0</v>
      </c>
      <c r="N152" s="537">
        <f t="shared" si="34"/>
        <v>20</v>
      </c>
      <c r="O152" s="577">
        <f t="shared" si="27"/>
        <v>950</v>
      </c>
      <c r="P152" s="360">
        <f t="shared" si="27"/>
        <v>846</v>
      </c>
      <c r="Q152" s="587">
        <f t="shared" si="28"/>
        <v>97654</v>
      </c>
      <c r="R152" s="627">
        <f t="shared" si="28"/>
        <v>53188</v>
      </c>
      <c r="S152" s="587">
        <f t="shared" si="29"/>
        <v>-44466</v>
      </c>
      <c r="T152" s="621">
        <f t="shared" si="30"/>
        <v>0.54465766891269174</v>
      </c>
      <c r="U152" s="654"/>
    </row>
    <row r="153" spans="1:21" ht="14.25" customHeight="1" x14ac:dyDescent="0.2">
      <c r="A153" s="1870" t="s">
        <v>2616</v>
      </c>
      <c r="B153" s="1678" t="s">
        <v>1281</v>
      </c>
      <c r="C153" s="1681"/>
      <c r="D153" s="537"/>
      <c r="E153" s="1679"/>
      <c r="F153" s="1680"/>
      <c r="G153" s="1679"/>
      <c r="H153" s="384"/>
      <c r="I153" s="577"/>
      <c r="J153" s="384"/>
      <c r="K153" s="577"/>
      <c r="L153" s="384"/>
      <c r="M153" s="577"/>
      <c r="N153" s="384"/>
      <c r="O153" s="577"/>
      <c r="P153" s="360"/>
      <c r="Q153" s="587"/>
      <c r="R153" s="627"/>
      <c r="S153" s="587"/>
      <c r="T153" s="621"/>
      <c r="U153" s="654"/>
    </row>
    <row r="154" spans="1:21" ht="14.25" customHeight="1" x14ac:dyDescent="0.2">
      <c r="A154" s="1870" t="s">
        <v>2617</v>
      </c>
      <c r="B154" s="1678" t="s">
        <v>1282</v>
      </c>
      <c r="C154" s="1681">
        <v>96011</v>
      </c>
      <c r="D154" s="537">
        <v>50408</v>
      </c>
      <c r="E154" s="1679"/>
      <c r="F154" s="1680"/>
      <c r="G154" s="1679"/>
      <c r="H154" s="384"/>
      <c r="I154" s="577"/>
      <c r="J154" s="384"/>
      <c r="K154" s="577"/>
      <c r="L154" s="384"/>
      <c r="M154" s="577"/>
      <c r="N154" s="384"/>
      <c r="O154" s="577"/>
      <c r="P154" s="360"/>
      <c r="Q154" s="587">
        <f t="shared" si="28"/>
        <v>96011</v>
      </c>
      <c r="R154" s="627">
        <f t="shared" si="28"/>
        <v>50408</v>
      </c>
      <c r="S154" s="587">
        <f t="shared" si="29"/>
        <v>-45603</v>
      </c>
      <c r="T154" s="621">
        <f t="shared" si="30"/>
        <v>0.52502317442793012</v>
      </c>
      <c r="U154" s="654"/>
    </row>
    <row r="155" spans="1:21" ht="14.25" customHeight="1" x14ac:dyDescent="0.2">
      <c r="A155" s="1870" t="s">
        <v>2618</v>
      </c>
      <c r="B155" s="1678" t="s">
        <v>1283</v>
      </c>
      <c r="C155" s="1681"/>
      <c r="D155" s="537">
        <v>1000</v>
      </c>
      <c r="E155" s="1679"/>
      <c r="F155" s="1680"/>
      <c r="G155" s="1679">
        <v>84</v>
      </c>
      <c r="H155" s="384"/>
      <c r="I155" s="577"/>
      <c r="J155" s="384"/>
      <c r="K155" s="577"/>
      <c r="L155" s="384"/>
      <c r="M155" s="577"/>
      <c r="N155" s="384"/>
      <c r="O155" s="577"/>
      <c r="P155" s="360"/>
      <c r="Q155" s="587"/>
      <c r="R155" s="627"/>
      <c r="S155" s="587"/>
      <c r="T155" s="621"/>
      <c r="U155" s="654"/>
    </row>
    <row r="156" spans="1:21" ht="14.25" customHeight="1" x14ac:dyDescent="0.2">
      <c r="A156" s="1870" t="s">
        <v>2619</v>
      </c>
      <c r="B156" s="1678" t="s">
        <v>1284</v>
      </c>
      <c r="C156" s="1681">
        <v>668</v>
      </c>
      <c r="D156" s="537">
        <v>789</v>
      </c>
      <c r="E156" s="1679">
        <v>25</v>
      </c>
      <c r="F156" s="1680"/>
      <c r="G156" s="1679"/>
      <c r="H156" s="384"/>
      <c r="I156" s="577"/>
      <c r="J156" s="384"/>
      <c r="K156" s="577">
        <v>330</v>
      </c>
      <c r="L156" s="384">
        <v>330</v>
      </c>
      <c r="M156" s="577"/>
      <c r="N156" s="384"/>
      <c r="O156" s="577">
        <f t="shared" si="27"/>
        <v>330</v>
      </c>
      <c r="P156" s="360">
        <f t="shared" si="27"/>
        <v>330</v>
      </c>
      <c r="Q156" s="587">
        <f t="shared" si="28"/>
        <v>1023</v>
      </c>
      <c r="R156" s="627">
        <f t="shared" si="28"/>
        <v>1119</v>
      </c>
      <c r="S156" s="587">
        <f t="shared" si="29"/>
        <v>96</v>
      </c>
      <c r="T156" s="621">
        <f t="shared" si="30"/>
        <v>1.0938416422287389</v>
      </c>
      <c r="U156" s="654"/>
    </row>
    <row r="157" spans="1:21" ht="14.25" customHeight="1" x14ac:dyDescent="0.2">
      <c r="A157" s="1870" t="s">
        <v>2620</v>
      </c>
      <c r="B157" s="1678" t="s">
        <v>1285</v>
      </c>
      <c r="C157" s="1681"/>
      <c r="D157" s="537"/>
      <c r="E157" s="1679"/>
      <c r="F157" s="1680">
        <v>80</v>
      </c>
      <c r="G157" s="1679"/>
      <c r="H157" s="384"/>
      <c r="I157" s="577"/>
      <c r="J157" s="384"/>
      <c r="K157" s="577">
        <v>536</v>
      </c>
      <c r="L157" s="384">
        <v>496</v>
      </c>
      <c r="M157" s="577"/>
      <c r="N157" s="384">
        <v>20</v>
      </c>
      <c r="O157" s="577">
        <f t="shared" si="27"/>
        <v>536</v>
      </c>
      <c r="P157" s="360">
        <f t="shared" si="27"/>
        <v>516</v>
      </c>
      <c r="Q157" s="587">
        <f t="shared" si="28"/>
        <v>536</v>
      </c>
      <c r="R157" s="627">
        <f t="shared" si="28"/>
        <v>596</v>
      </c>
      <c r="S157" s="587">
        <f t="shared" si="29"/>
        <v>60</v>
      </c>
      <c r="T157" s="621">
        <f t="shared" si="30"/>
        <v>1.1119402985074627</v>
      </c>
      <c r="U157" s="654"/>
    </row>
    <row r="158" spans="1:21" ht="14.25" customHeight="1" x14ac:dyDescent="0.2">
      <c r="A158" s="1870" t="s">
        <v>2621</v>
      </c>
      <c r="B158" s="1678" t="s">
        <v>1286</v>
      </c>
      <c r="C158" s="1681"/>
      <c r="D158" s="537">
        <v>64</v>
      </c>
      <c r="E158" s="1679"/>
      <c r="F158" s="1680"/>
      <c r="G158" s="1679"/>
      <c r="H158" s="384"/>
      <c r="I158" s="577"/>
      <c r="J158" s="384"/>
      <c r="K158" s="577"/>
      <c r="L158" s="384"/>
      <c r="M158" s="577"/>
      <c r="N158" s="384"/>
      <c r="O158" s="577"/>
      <c r="P158" s="360"/>
      <c r="Q158" s="587"/>
      <c r="R158" s="627"/>
      <c r="S158" s="587"/>
      <c r="T158" s="621"/>
      <c r="U158" s="654"/>
    </row>
    <row r="159" spans="1:21" ht="21.75" customHeight="1" x14ac:dyDescent="0.2">
      <c r="A159" s="1870" t="s">
        <v>2622</v>
      </c>
      <c r="B159" s="1678" t="s">
        <v>1287</v>
      </c>
      <c r="C159" s="1681"/>
      <c r="D159" s="537"/>
      <c r="E159" s="1679"/>
      <c r="F159" s="1680"/>
      <c r="G159" s="1679"/>
      <c r="H159" s="384"/>
      <c r="I159" s="577"/>
      <c r="J159" s="384"/>
      <c r="K159" s="577"/>
      <c r="L159" s="384"/>
      <c r="M159" s="577"/>
      <c r="N159" s="384"/>
      <c r="O159" s="577"/>
      <c r="P159" s="360"/>
      <c r="Q159" s="587"/>
      <c r="R159" s="627"/>
      <c r="S159" s="587"/>
      <c r="T159" s="621"/>
      <c r="U159" s="654"/>
    </row>
    <row r="160" spans="1:21" ht="21.75" customHeight="1" x14ac:dyDescent="0.2">
      <c r="A160" s="1870" t="s">
        <v>2623</v>
      </c>
      <c r="B160" s="1678" t="s">
        <v>1288</v>
      </c>
      <c r="C160" s="1681"/>
      <c r="D160" s="537"/>
      <c r="E160" s="1679"/>
      <c r="F160" s="1680"/>
      <c r="G160" s="1679"/>
      <c r="H160" s="384"/>
      <c r="I160" s="577"/>
      <c r="J160" s="384"/>
      <c r="K160" s="577"/>
      <c r="L160" s="384"/>
      <c r="M160" s="577"/>
      <c r="N160" s="384"/>
      <c r="O160" s="577"/>
      <c r="P160" s="360"/>
      <c r="Q160" s="587"/>
      <c r="R160" s="627"/>
      <c r="S160" s="587"/>
      <c r="T160" s="621"/>
      <c r="U160" s="654"/>
    </row>
    <row r="161" spans="1:21" ht="21.75" customHeight="1" x14ac:dyDescent="0.2">
      <c r="A161" s="1870" t="s">
        <v>2624</v>
      </c>
      <c r="B161" s="1678" t="s">
        <v>1289</v>
      </c>
      <c r="C161" s="1681">
        <v>1036</v>
      </c>
      <c r="D161" s="537">
        <v>842</v>
      </c>
      <c r="E161" s="1679"/>
      <c r="F161" s="1680"/>
      <c r="G161" s="1679"/>
      <c r="H161" s="384"/>
      <c r="I161" s="577"/>
      <c r="J161" s="384"/>
      <c r="K161" s="577"/>
      <c r="L161" s="384"/>
      <c r="M161" s="577"/>
      <c r="N161" s="384"/>
      <c r="O161" s="577"/>
      <c r="P161" s="360"/>
      <c r="Q161" s="587">
        <f t="shared" si="28"/>
        <v>1036</v>
      </c>
      <c r="R161" s="627">
        <f t="shared" si="28"/>
        <v>842</v>
      </c>
      <c r="S161" s="587">
        <f t="shared" si="29"/>
        <v>-194</v>
      </c>
      <c r="T161" s="621">
        <f t="shared" si="30"/>
        <v>0.81274131274131278</v>
      </c>
      <c r="U161" s="654"/>
    </row>
    <row r="162" spans="1:21" ht="22.5" x14ac:dyDescent="0.2">
      <c r="A162" s="1870" t="s">
        <v>2625</v>
      </c>
      <c r="B162" s="1678" t="s">
        <v>1290</v>
      </c>
      <c r="C162" s="1681"/>
      <c r="D162" s="537"/>
      <c r="E162" s="1679"/>
      <c r="F162" s="1680"/>
      <c r="G162" s="1679"/>
      <c r="H162" s="384"/>
      <c r="I162" s="577"/>
      <c r="J162" s="384"/>
      <c r="K162" s="577"/>
      <c r="L162" s="384"/>
      <c r="M162" s="577"/>
      <c r="N162" s="384"/>
      <c r="O162" s="577"/>
      <c r="P162" s="360"/>
      <c r="Q162" s="587"/>
      <c r="R162" s="627"/>
      <c r="S162" s="587"/>
      <c r="T162" s="621"/>
      <c r="U162" s="654"/>
    </row>
    <row r="163" spans="1:21" ht="22.5" x14ac:dyDescent="0.2">
      <c r="A163" s="1870" t="s">
        <v>2626</v>
      </c>
      <c r="B163" s="1678" t="s">
        <v>1291</v>
      </c>
      <c r="C163" s="1681"/>
      <c r="D163" s="537"/>
      <c r="E163" s="1679"/>
      <c r="F163" s="1680"/>
      <c r="G163" s="1679"/>
      <c r="H163" s="384"/>
      <c r="I163" s="577"/>
      <c r="J163" s="384"/>
      <c r="K163" s="577"/>
      <c r="L163" s="384"/>
      <c r="M163" s="577"/>
      <c r="N163" s="384"/>
      <c r="O163" s="577"/>
      <c r="P163" s="360"/>
      <c r="Q163" s="587"/>
      <c r="R163" s="627"/>
      <c r="S163" s="587"/>
      <c r="T163" s="621"/>
      <c r="U163" s="654"/>
    </row>
    <row r="164" spans="1:21" s="579" customFormat="1" ht="22.5" x14ac:dyDescent="0.2">
      <c r="A164" s="1870" t="s">
        <v>2627</v>
      </c>
      <c r="B164" s="1678" t="s">
        <v>1292</v>
      </c>
      <c r="C164" s="1681"/>
      <c r="D164" s="537"/>
      <c r="E164" s="1679">
        <v>83</v>
      </c>
      <c r="F164" s="1680"/>
      <c r="G164" s="1679"/>
      <c r="H164" s="384">
        <v>40</v>
      </c>
      <c r="I164" s="577">
        <v>275</v>
      </c>
      <c r="J164" s="384"/>
      <c r="K164" s="577">
        <v>30</v>
      </c>
      <c r="L164" s="384"/>
      <c r="M164" s="577">
        <v>255</v>
      </c>
      <c r="N164" s="384">
        <v>293</v>
      </c>
      <c r="O164" s="577">
        <f t="shared" si="27"/>
        <v>560</v>
      </c>
      <c r="P164" s="360">
        <f t="shared" si="27"/>
        <v>333</v>
      </c>
      <c r="Q164" s="587">
        <f t="shared" si="28"/>
        <v>643</v>
      </c>
      <c r="R164" s="627">
        <f t="shared" si="28"/>
        <v>333</v>
      </c>
      <c r="S164" s="587">
        <f t="shared" si="29"/>
        <v>-310</v>
      </c>
      <c r="T164" s="621">
        <f t="shared" si="30"/>
        <v>0.51788491446345253</v>
      </c>
      <c r="U164" s="745"/>
    </row>
    <row r="165" spans="1:21" s="579" customFormat="1" ht="14.25" customHeight="1" x14ac:dyDescent="0.2">
      <c r="A165" s="1870" t="s">
        <v>2628</v>
      </c>
      <c r="B165" s="1678" t="s">
        <v>1293</v>
      </c>
      <c r="C165" s="1681"/>
      <c r="D165" s="537"/>
      <c r="E165" s="1679"/>
      <c r="F165" s="1680"/>
      <c r="G165" s="1679"/>
      <c r="H165" s="384"/>
      <c r="I165" s="577"/>
      <c r="J165" s="384"/>
      <c r="K165" s="577"/>
      <c r="L165" s="384"/>
      <c r="M165" s="577"/>
      <c r="N165" s="384"/>
      <c r="O165" s="577"/>
      <c r="P165" s="360"/>
      <c r="Q165" s="587"/>
      <c r="R165" s="627"/>
      <c r="S165" s="587"/>
      <c r="T165" s="621"/>
      <c r="U165" s="745"/>
    </row>
    <row r="166" spans="1:21" ht="22.5" customHeight="1" x14ac:dyDescent="0.2">
      <c r="A166" s="1870" t="s">
        <v>2629</v>
      </c>
      <c r="B166" s="1678" t="s">
        <v>1294</v>
      </c>
      <c r="C166" s="1681">
        <v>563</v>
      </c>
      <c r="D166" s="537">
        <v>1163</v>
      </c>
      <c r="E166" s="1679"/>
      <c r="F166" s="1680"/>
      <c r="G166" s="1679"/>
      <c r="H166" s="384"/>
      <c r="I166" s="577"/>
      <c r="J166" s="384"/>
      <c r="K166" s="577"/>
      <c r="L166" s="384"/>
      <c r="M166" s="577"/>
      <c r="N166" s="384"/>
      <c r="O166" s="577">
        <f t="shared" si="27"/>
        <v>0</v>
      </c>
      <c r="P166" s="360">
        <f t="shared" si="27"/>
        <v>0</v>
      </c>
      <c r="Q166" s="587">
        <f t="shared" si="28"/>
        <v>563</v>
      </c>
      <c r="R166" s="627">
        <f t="shared" si="28"/>
        <v>1163</v>
      </c>
      <c r="S166" s="587">
        <f t="shared" si="29"/>
        <v>600</v>
      </c>
      <c r="T166" s="621">
        <f t="shared" si="30"/>
        <v>2.0657193605683837</v>
      </c>
      <c r="U166" s="654"/>
    </row>
    <row r="167" spans="1:21" ht="12" customHeight="1" x14ac:dyDescent="0.2">
      <c r="A167" s="1869" t="s">
        <v>2630</v>
      </c>
      <c r="B167" s="1727" t="s">
        <v>1295</v>
      </c>
      <c r="C167" s="1683">
        <f>C152+C159+C160+C161+C162+C163+C164+C165+C166</f>
        <v>98278</v>
      </c>
      <c r="D167" s="561">
        <f t="shared" ref="D167:N167" si="35">D152+D159+D160+D161+D162+D163+D164+D165+D166</f>
        <v>54267</v>
      </c>
      <c r="E167" s="562">
        <f t="shared" si="35"/>
        <v>108</v>
      </c>
      <c r="F167" s="1684">
        <f t="shared" si="35"/>
        <v>80</v>
      </c>
      <c r="G167" s="1683">
        <f t="shared" si="35"/>
        <v>84</v>
      </c>
      <c r="H167" s="561">
        <f t="shared" si="35"/>
        <v>40</v>
      </c>
      <c r="I167" s="562">
        <f t="shared" si="35"/>
        <v>275</v>
      </c>
      <c r="J167" s="561">
        <f t="shared" si="35"/>
        <v>0</v>
      </c>
      <c r="K167" s="562">
        <f t="shared" si="35"/>
        <v>896</v>
      </c>
      <c r="L167" s="561">
        <f t="shared" si="35"/>
        <v>826</v>
      </c>
      <c r="M167" s="562">
        <f t="shared" si="35"/>
        <v>255</v>
      </c>
      <c r="N167" s="561">
        <f t="shared" si="35"/>
        <v>313</v>
      </c>
      <c r="O167" s="580">
        <f t="shared" si="27"/>
        <v>1510</v>
      </c>
      <c r="P167" s="581">
        <f t="shared" si="27"/>
        <v>1179</v>
      </c>
      <c r="Q167" s="628">
        <f t="shared" si="28"/>
        <v>99896</v>
      </c>
      <c r="R167" s="629">
        <f t="shared" si="28"/>
        <v>55526</v>
      </c>
      <c r="S167" s="628">
        <f t="shared" si="29"/>
        <v>-44370</v>
      </c>
      <c r="T167" s="1701">
        <f t="shared" si="30"/>
        <v>0.55583807159445819</v>
      </c>
      <c r="U167" s="654"/>
    </row>
    <row r="168" spans="1:21" ht="22.5" customHeight="1" x14ac:dyDescent="0.2">
      <c r="A168" s="1869" t="s">
        <v>2631</v>
      </c>
      <c r="B168" s="1727" t="s">
        <v>1296</v>
      </c>
      <c r="C168" s="1683">
        <f>C110+C151+C167</f>
        <v>286315</v>
      </c>
      <c r="D168" s="561">
        <f t="shared" ref="D168:N168" si="36">D110+D151+D167</f>
        <v>560653</v>
      </c>
      <c r="E168" s="562">
        <f t="shared" si="36"/>
        <v>108</v>
      </c>
      <c r="F168" s="561">
        <f t="shared" si="36"/>
        <v>80</v>
      </c>
      <c r="G168" s="562">
        <f t="shared" si="36"/>
        <v>3379</v>
      </c>
      <c r="H168" s="561">
        <f t="shared" si="36"/>
        <v>6388</v>
      </c>
      <c r="I168" s="562">
        <f t="shared" si="36"/>
        <v>275</v>
      </c>
      <c r="J168" s="561">
        <f t="shared" si="36"/>
        <v>0</v>
      </c>
      <c r="K168" s="562">
        <f t="shared" si="36"/>
        <v>896</v>
      </c>
      <c r="L168" s="561">
        <f t="shared" si="36"/>
        <v>826</v>
      </c>
      <c r="M168" s="562">
        <f t="shared" si="36"/>
        <v>255</v>
      </c>
      <c r="N168" s="561">
        <f t="shared" si="36"/>
        <v>398</v>
      </c>
      <c r="O168" s="580">
        <f t="shared" si="27"/>
        <v>4805</v>
      </c>
      <c r="P168" s="581">
        <f t="shared" si="27"/>
        <v>7612</v>
      </c>
      <c r="Q168" s="628">
        <f t="shared" si="28"/>
        <v>291228</v>
      </c>
      <c r="R168" s="629">
        <f t="shared" si="28"/>
        <v>568345</v>
      </c>
      <c r="S168" s="628">
        <f t="shared" si="29"/>
        <v>277117</v>
      </c>
      <c r="T168" s="1701">
        <f t="shared" si="30"/>
        <v>1.9515465545895312</v>
      </c>
      <c r="U168" s="654"/>
    </row>
    <row r="169" spans="1:21" ht="22.5" x14ac:dyDescent="0.2">
      <c r="A169" s="1870" t="s">
        <v>2632</v>
      </c>
      <c r="B169" s="1678" t="s">
        <v>1297</v>
      </c>
      <c r="C169" s="1681"/>
      <c r="D169" s="537"/>
      <c r="E169" s="1679"/>
      <c r="F169" s="1680"/>
      <c r="G169" s="1679">
        <v>23</v>
      </c>
      <c r="H169" s="384">
        <v>0</v>
      </c>
      <c r="I169" s="577"/>
      <c r="J169" s="384"/>
      <c r="K169" s="577"/>
      <c r="L169" s="384"/>
      <c r="M169" s="577"/>
      <c r="N169" s="384"/>
      <c r="O169" s="577"/>
      <c r="P169" s="360"/>
      <c r="Q169" s="587"/>
      <c r="R169" s="627"/>
      <c r="S169" s="587"/>
      <c r="T169" s="621"/>
      <c r="U169" s="654"/>
    </row>
    <row r="170" spans="1:21" s="579" customFormat="1" ht="22.5" customHeight="1" x14ac:dyDescent="0.2">
      <c r="A170" s="1870" t="s">
        <v>2633</v>
      </c>
      <c r="B170" s="1678" t="s">
        <v>1298</v>
      </c>
      <c r="C170" s="1681">
        <v>1623</v>
      </c>
      <c r="D170" s="537">
        <v>15082</v>
      </c>
      <c r="E170" s="1679">
        <v>8</v>
      </c>
      <c r="F170" s="1680">
        <v>4</v>
      </c>
      <c r="G170" s="1679">
        <v>12390</v>
      </c>
      <c r="H170" s="384">
        <v>30481</v>
      </c>
      <c r="I170" s="577"/>
      <c r="J170" s="384"/>
      <c r="K170" s="577">
        <v>5012</v>
      </c>
      <c r="L170" s="384">
        <v>5767</v>
      </c>
      <c r="M170" s="577">
        <v>3296</v>
      </c>
      <c r="N170" s="384">
        <v>7962</v>
      </c>
      <c r="O170" s="577">
        <f t="shared" si="27"/>
        <v>20698</v>
      </c>
      <c r="P170" s="360">
        <f t="shared" si="27"/>
        <v>44210</v>
      </c>
      <c r="Q170" s="587">
        <f t="shared" si="28"/>
        <v>22329</v>
      </c>
      <c r="R170" s="627">
        <f t="shared" si="28"/>
        <v>59296</v>
      </c>
      <c r="S170" s="587">
        <f t="shared" si="29"/>
        <v>36967</v>
      </c>
      <c r="T170" s="621">
        <f t="shared" si="30"/>
        <v>2.6555600340364549</v>
      </c>
      <c r="U170" s="745"/>
    </row>
    <row r="171" spans="1:21" ht="22.5" x14ac:dyDescent="0.2">
      <c r="A171" s="1870" t="s">
        <v>2634</v>
      </c>
      <c r="B171" s="1678" t="s">
        <v>1299</v>
      </c>
      <c r="C171" s="1681">
        <v>7715</v>
      </c>
      <c r="D171" s="537">
        <v>5048</v>
      </c>
      <c r="E171" s="1679"/>
      <c r="F171" s="1680"/>
      <c r="G171" s="1679"/>
      <c r="H171" s="384"/>
      <c r="I171" s="577"/>
      <c r="J171" s="384"/>
      <c r="K171" s="577"/>
      <c r="L171" s="384"/>
      <c r="M171" s="577"/>
      <c r="N171" s="384"/>
      <c r="O171" s="577"/>
      <c r="P171" s="360"/>
      <c r="Q171" s="587">
        <f t="shared" si="28"/>
        <v>7715</v>
      </c>
      <c r="R171" s="627">
        <f t="shared" si="28"/>
        <v>5048</v>
      </c>
      <c r="S171" s="587">
        <f t="shared" si="29"/>
        <v>-2667</v>
      </c>
      <c r="T171" s="621">
        <f t="shared" si="30"/>
        <v>0.65430978613091384</v>
      </c>
      <c r="U171" s="654"/>
    </row>
    <row r="172" spans="1:21" ht="14.25" customHeight="1" x14ac:dyDescent="0.2">
      <c r="A172" s="1870" t="s">
        <v>2635</v>
      </c>
      <c r="B172" s="1678" t="s">
        <v>1300</v>
      </c>
      <c r="C172" s="1681"/>
      <c r="D172" s="537"/>
      <c r="E172" s="1679"/>
      <c r="F172" s="1680"/>
      <c r="G172" s="1679"/>
      <c r="H172" s="384"/>
      <c r="I172" s="577"/>
      <c r="J172" s="384"/>
      <c r="K172" s="577"/>
      <c r="L172" s="384"/>
      <c r="M172" s="577"/>
      <c r="N172" s="384"/>
      <c r="O172" s="577"/>
      <c r="P172" s="360"/>
      <c r="Q172" s="587"/>
      <c r="R172" s="627"/>
      <c r="S172" s="587"/>
      <c r="T172" s="621"/>
      <c r="U172" s="654"/>
    </row>
    <row r="173" spans="1:21" ht="21" x14ac:dyDescent="0.2">
      <c r="A173" s="1869" t="s">
        <v>2636</v>
      </c>
      <c r="B173" s="1727" t="s">
        <v>1301</v>
      </c>
      <c r="C173" s="1683">
        <f>C169+C170+C171+C172</f>
        <v>9338</v>
      </c>
      <c r="D173" s="561">
        <f>D169+D170+D171+D172</f>
        <v>20130</v>
      </c>
      <c r="E173" s="562">
        <f t="shared" ref="E173:N173" si="37">E169+E170+E171+E172</f>
        <v>8</v>
      </c>
      <c r="F173" s="1684">
        <f t="shared" si="37"/>
        <v>4</v>
      </c>
      <c r="G173" s="1683">
        <f t="shared" si="37"/>
        <v>12413</v>
      </c>
      <c r="H173" s="561">
        <f t="shared" si="37"/>
        <v>30481</v>
      </c>
      <c r="I173" s="562">
        <f t="shared" si="37"/>
        <v>0</v>
      </c>
      <c r="J173" s="561">
        <f t="shared" si="37"/>
        <v>0</v>
      </c>
      <c r="K173" s="562">
        <f t="shared" si="37"/>
        <v>5012</v>
      </c>
      <c r="L173" s="561">
        <f t="shared" si="37"/>
        <v>5767</v>
      </c>
      <c r="M173" s="562">
        <f t="shared" si="37"/>
        <v>3296</v>
      </c>
      <c r="N173" s="561">
        <f t="shared" si="37"/>
        <v>7962</v>
      </c>
      <c r="O173" s="580">
        <f t="shared" si="27"/>
        <v>20721</v>
      </c>
      <c r="P173" s="581">
        <f t="shared" si="27"/>
        <v>44210</v>
      </c>
      <c r="Q173" s="628">
        <f t="shared" si="28"/>
        <v>30067</v>
      </c>
      <c r="R173" s="629">
        <f t="shared" si="28"/>
        <v>64344</v>
      </c>
      <c r="S173" s="628">
        <f t="shared" si="29"/>
        <v>34277</v>
      </c>
      <c r="T173" s="1701">
        <f t="shared" si="30"/>
        <v>2.1400206206139623</v>
      </c>
      <c r="U173" s="654"/>
    </row>
    <row r="174" spans="1:21" ht="14.25" customHeight="1" x14ac:dyDescent="0.2">
      <c r="A174" s="1870" t="s">
        <v>2637</v>
      </c>
      <c r="B174" s="1678" t="s">
        <v>1302</v>
      </c>
      <c r="C174" s="1681"/>
      <c r="D174" s="537"/>
      <c r="E174" s="577"/>
      <c r="F174" s="1680"/>
      <c r="G174" s="1679"/>
      <c r="H174" s="384"/>
      <c r="I174" s="577"/>
      <c r="J174" s="384"/>
      <c r="K174" s="577">
        <v>-2</v>
      </c>
      <c r="L174" s="384"/>
      <c r="M174" s="577"/>
      <c r="N174" s="384"/>
      <c r="O174" s="577"/>
      <c r="P174" s="360"/>
      <c r="Q174" s="587"/>
      <c r="R174" s="627"/>
      <c r="S174" s="587"/>
      <c r="T174" s="621"/>
      <c r="U174" s="654"/>
    </row>
    <row r="175" spans="1:21" ht="22.5" customHeight="1" x14ac:dyDescent="0.2">
      <c r="A175" s="1870" t="s">
        <v>2638</v>
      </c>
      <c r="B175" s="1678" t="s">
        <v>1303</v>
      </c>
      <c r="C175" s="1681">
        <v>-42386</v>
      </c>
      <c r="D175" s="537">
        <v>-9570</v>
      </c>
      <c r="E175" s="1679">
        <v>-37</v>
      </c>
      <c r="F175" s="1680">
        <v>-30</v>
      </c>
      <c r="G175" s="1679">
        <v>-10385</v>
      </c>
      <c r="H175" s="384">
        <v>-27733</v>
      </c>
      <c r="I175" s="577"/>
      <c r="J175" s="384"/>
      <c r="K175" s="577">
        <v>-3535</v>
      </c>
      <c r="L175" s="384">
        <v>-3866</v>
      </c>
      <c r="M175" s="577">
        <v>-2496</v>
      </c>
      <c r="N175" s="384">
        <v>-6588</v>
      </c>
      <c r="O175" s="577">
        <f t="shared" si="27"/>
        <v>-16416</v>
      </c>
      <c r="P175" s="360">
        <f t="shared" si="27"/>
        <v>-38187</v>
      </c>
      <c r="Q175" s="587">
        <f t="shared" si="28"/>
        <v>-58839</v>
      </c>
      <c r="R175" s="627">
        <f t="shared" si="28"/>
        <v>-47787</v>
      </c>
      <c r="S175" s="587">
        <f t="shared" si="29"/>
        <v>11052</v>
      </c>
      <c r="T175" s="621">
        <f t="shared" si="30"/>
        <v>0.81216540049966857</v>
      </c>
      <c r="U175" s="654"/>
    </row>
    <row r="176" spans="1:21" s="579" customFormat="1" ht="14.25" customHeight="1" x14ac:dyDescent="0.2">
      <c r="A176" s="1869" t="s">
        <v>2639</v>
      </c>
      <c r="B176" s="1727" t="s">
        <v>1304</v>
      </c>
      <c r="C176" s="1683">
        <f t="shared" ref="C176" si="38">C174+C175</f>
        <v>-42386</v>
      </c>
      <c r="D176" s="561">
        <f t="shared" ref="D176:N176" si="39">D174+D175</f>
        <v>-9570</v>
      </c>
      <c r="E176" s="562">
        <f t="shared" si="39"/>
        <v>-37</v>
      </c>
      <c r="F176" s="1684">
        <f t="shared" si="39"/>
        <v>-30</v>
      </c>
      <c r="G176" s="1683">
        <f t="shared" si="39"/>
        <v>-10385</v>
      </c>
      <c r="H176" s="561">
        <f t="shared" si="39"/>
        <v>-27733</v>
      </c>
      <c r="I176" s="562">
        <f t="shared" si="39"/>
        <v>0</v>
      </c>
      <c r="J176" s="561">
        <f t="shared" si="39"/>
        <v>0</v>
      </c>
      <c r="K176" s="562">
        <f t="shared" si="39"/>
        <v>-3537</v>
      </c>
      <c r="L176" s="561">
        <f t="shared" si="39"/>
        <v>-3866</v>
      </c>
      <c r="M176" s="562">
        <f t="shared" si="39"/>
        <v>-2496</v>
      </c>
      <c r="N176" s="561">
        <f t="shared" si="39"/>
        <v>-6588</v>
      </c>
      <c r="O176" s="577">
        <f t="shared" si="27"/>
        <v>-16418</v>
      </c>
      <c r="P176" s="360">
        <f t="shared" si="27"/>
        <v>-38187</v>
      </c>
      <c r="Q176" s="587">
        <f t="shared" si="28"/>
        <v>-58841</v>
      </c>
      <c r="R176" s="627">
        <f t="shared" si="28"/>
        <v>-47787</v>
      </c>
      <c r="S176" s="587">
        <f t="shared" si="29"/>
        <v>11054</v>
      </c>
      <c r="T176" s="621">
        <f t="shared" si="30"/>
        <v>0.81213779507486272</v>
      </c>
      <c r="U176" s="745"/>
    </row>
    <row r="177" spans="1:21" s="579" customFormat="1" ht="14.25" customHeight="1" x14ac:dyDescent="0.2">
      <c r="A177" s="1870" t="s">
        <v>2640</v>
      </c>
      <c r="B177" s="1678" t="s">
        <v>1305</v>
      </c>
      <c r="C177" s="1681">
        <v>40970</v>
      </c>
      <c r="D177" s="537"/>
      <c r="E177" s="577"/>
      <c r="F177" s="1680"/>
      <c r="G177" s="1679"/>
      <c r="H177" s="384"/>
      <c r="I177" s="577"/>
      <c r="J177" s="384"/>
      <c r="K177" s="577"/>
      <c r="L177" s="384"/>
      <c r="M177" s="577"/>
      <c r="N177" s="384"/>
      <c r="O177" s="577"/>
      <c r="P177" s="360"/>
      <c r="Q177" s="587">
        <f t="shared" si="28"/>
        <v>40970</v>
      </c>
      <c r="R177" s="627">
        <f t="shared" si="28"/>
        <v>0</v>
      </c>
      <c r="S177" s="587">
        <f t="shared" si="29"/>
        <v>-40970</v>
      </c>
      <c r="T177" s="621"/>
      <c r="U177" s="745"/>
    </row>
    <row r="178" spans="1:21" ht="22.5" x14ac:dyDescent="0.2">
      <c r="A178" s="1870" t="s">
        <v>2641</v>
      </c>
      <c r="B178" s="1678" t="s">
        <v>1306</v>
      </c>
      <c r="C178" s="1681"/>
      <c r="D178" s="537"/>
      <c r="E178" s="577"/>
      <c r="F178" s="1680"/>
      <c r="G178" s="1679"/>
      <c r="H178" s="384"/>
      <c r="I178" s="577"/>
      <c r="J178" s="384"/>
      <c r="K178" s="577"/>
      <c r="L178" s="384"/>
      <c r="M178" s="577"/>
      <c r="N178" s="384"/>
      <c r="O178" s="577"/>
      <c r="P178" s="360"/>
      <c r="Q178" s="587">
        <f t="shared" si="28"/>
        <v>0</v>
      </c>
      <c r="R178" s="627">
        <f t="shared" si="28"/>
        <v>0</v>
      </c>
      <c r="S178" s="587">
        <f t="shared" si="29"/>
        <v>0</v>
      </c>
      <c r="T178" s="621"/>
      <c r="U178" s="654"/>
    </row>
    <row r="179" spans="1:21" ht="14.25" customHeight="1" x14ac:dyDescent="0.2">
      <c r="A179" s="1869" t="s">
        <v>2642</v>
      </c>
      <c r="B179" s="746" t="s">
        <v>1307</v>
      </c>
      <c r="C179" s="1683">
        <f t="shared" ref="C179" si="40">C177+C178</f>
        <v>40970</v>
      </c>
      <c r="D179" s="560">
        <f t="shared" ref="D179:N179" si="41">D177+D178</f>
        <v>0</v>
      </c>
      <c r="E179" s="562">
        <f t="shared" si="41"/>
        <v>0</v>
      </c>
      <c r="F179" s="1684">
        <f t="shared" si="41"/>
        <v>0</v>
      </c>
      <c r="G179" s="1683">
        <f t="shared" si="41"/>
        <v>0</v>
      </c>
      <c r="H179" s="560">
        <f t="shared" si="41"/>
        <v>0</v>
      </c>
      <c r="I179" s="562">
        <f t="shared" si="41"/>
        <v>0</v>
      </c>
      <c r="J179" s="560">
        <f t="shared" si="41"/>
        <v>0</v>
      </c>
      <c r="K179" s="562">
        <f t="shared" si="41"/>
        <v>0</v>
      </c>
      <c r="L179" s="560">
        <f t="shared" si="41"/>
        <v>0</v>
      </c>
      <c r="M179" s="562">
        <f t="shared" si="41"/>
        <v>0</v>
      </c>
      <c r="N179" s="560">
        <f t="shared" si="41"/>
        <v>0</v>
      </c>
      <c r="O179" s="577">
        <f t="shared" si="27"/>
        <v>0</v>
      </c>
      <c r="P179" s="360">
        <f t="shared" si="27"/>
        <v>0</v>
      </c>
      <c r="Q179" s="587">
        <f t="shared" si="28"/>
        <v>40970</v>
      </c>
      <c r="R179" s="627">
        <f t="shared" si="28"/>
        <v>0</v>
      </c>
      <c r="S179" s="587">
        <f t="shared" si="29"/>
        <v>-40970</v>
      </c>
      <c r="T179" s="621"/>
      <c r="U179" s="654"/>
    </row>
    <row r="180" spans="1:21" ht="14.25" customHeight="1" x14ac:dyDescent="0.2">
      <c r="A180" s="1869" t="s">
        <v>2643</v>
      </c>
      <c r="B180" s="1727" t="s">
        <v>1308</v>
      </c>
      <c r="C180" s="1683">
        <f t="shared" ref="C180" si="42">C173+C176+C179</f>
        <v>7922</v>
      </c>
      <c r="D180" s="561">
        <f t="shared" ref="D180:N180" si="43">D173+D176+D179</f>
        <v>10560</v>
      </c>
      <c r="E180" s="562">
        <f t="shared" si="43"/>
        <v>-29</v>
      </c>
      <c r="F180" s="1684">
        <f t="shared" si="43"/>
        <v>-26</v>
      </c>
      <c r="G180" s="1683">
        <f t="shared" si="43"/>
        <v>2028</v>
      </c>
      <c r="H180" s="561">
        <f t="shared" si="43"/>
        <v>2748</v>
      </c>
      <c r="I180" s="562">
        <f t="shared" si="43"/>
        <v>0</v>
      </c>
      <c r="J180" s="561">
        <f>J173+J176+J179</f>
        <v>0</v>
      </c>
      <c r="K180" s="562">
        <f t="shared" si="43"/>
        <v>1475</v>
      </c>
      <c r="L180" s="561">
        <f t="shared" si="43"/>
        <v>1901</v>
      </c>
      <c r="M180" s="562">
        <f t="shared" si="43"/>
        <v>800</v>
      </c>
      <c r="N180" s="561">
        <f t="shared" si="43"/>
        <v>1374</v>
      </c>
      <c r="O180" s="580">
        <f t="shared" si="27"/>
        <v>4303</v>
      </c>
      <c r="P180" s="581">
        <f t="shared" si="27"/>
        <v>6023</v>
      </c>
      <c r="Q180" s="628">
        <f t="shared" si="28"/>
        <v>12196</v>
      </c>
      <c r="R180" s="629">
        <f t="shared" si="28"/>
        <v>16557</v>
      </c>
      <c r="S180" s="628">
        <f t="shared" si="29"/>
        <v>4361</v>
      </c>
      <c r="T180" s="1701">
        <f t="shared" si="30"/>
        <v>1.3575762545096752</v>
      </c>
      <c r="U180" s="654"/>
    </row>
    <row r="181" spans="1:21" s="579" customFormat="1" ht="14.25" customHeight="1" x14ac:dyDescent="0.2">
      <c r="A181" s="1870" t="s">
        <v>2644</v>
      </c>
      <c r="B181" s="1678" t="s">
        <v>1309</v>
      </c>
      <c r="C181" s="1681"/>
      <c r="D181" s="537"/>
      <c r="E181" s="577"/>
      <c r="F181" s="1680"/>
      <c r="G181" s="1679"/>
      <c r="H181" s="384"/>
      <c r="I181" s="577"/>
      <c r="J181" s="384"/>
      <c r="K181" s="577"/>
      <c r="L181" s="384"/>
      <c r="M181" s="577"/>
      <c r="N181" s="384"/>
      <c r="O181" s="580"/>
      <c r="P181" s="581"/>
      <c r="Q181" s="628"/>
      <c r="R181" s="629"/>
      <c r="S181" s="628"/>
      <c r="T181" s="1701"/>
      <c r="U181" s="745"/>
    </row>
    <row r="182" spans="1:21" ht="14.25" customHeight="1" x14ac:dyDescent="0.2">
      <c r="A182" s="1870" t="s">
        <v>2645</v>
      </c>
      <c r="B182" s="1678" t="s">
        <v>1310</v>
      </c>
      <c r="C182" s="1681">
        <v>3507</v>
      </c>
      <c r="D182" s="537">
        <v>607</v>
      </c>
      <c r="E182" s="1679">
        <v>641</v>
      </c>
      <c r="F182" s="1680">
        <v>734</v>
      </c>
      <c r="G182" s="1679"/>
      <c r="H182" s="384"/>
      <c r="I182" s="577">
        <v>106</v>
      </c>
      <c r="J182" s="384">
        <v>106</v>
      </c>
      <c r="K182" s="577"/>
      <c r="L182" s="384"/>
      <c r="M182" s="577"/>
      <c r="N182" s="384">
        <v>1544</v>
      </c>
      <c r="O182" s="580">
        <f t="shared" ref="O182:P184" si="44">G182+I182+K182+M182</f>
        <v>106</v>
      </c>
      <c r="P182" s="581">
        <f t="shared" si="44"/>
        <v>1650</v>
      </c>
      <c r="Q182" s="628">
        <f t="shared" ref="Q182:R184" si="45">C182+E182+O182</f>
        <v>4254</v>
      </c>
      <c r="R182" s="629">
        <f t="shared" si="45"/>
        <v>2991</v>
      </c>
      <c r="S182" s="628">
        <f t="shared" si="29"/>
        <v>-1263</v>
      </c>
      <c r="T182" s="1701"/>
      <c r="U182" s="654"/>
    </row>
    <row r="183" spans="1:21" ht="14.25" customHeight="1" x14ac:dyDescent="0.2">
      <c r="A183" s="1870" t="s">
        <v>2646</v>
      </c>
      <c r="B183" s="1678" t="s">
        <v>1311</v>
      </c>
      <c r="C183" s="1681"/>
      <c r="D183" s="537"/>
      <c r="E183" s="577"/>
      <c r="F183" s="1680"/>
      <c r="G183" s="1679"/>
      <c r="H183" s="384"/>
      <c r="I183" s="577"/>
      <c r="J183" s="384"/>
      <c r="K183" s="577"/>
      <c r="L183" s="384"/>
      <c r="M183" s="577"/>
      <c r="N183" s="384"/>
      <c r="O183" s="580"/>
      <c r="P183" s="581"/>
      <c r="Q183" s="628"/>
      <c r="R183" s="629"/>
      <c r="S183" s="628"/>
      <c r="T183" s="1701"/>
      <c r="U183" s="654"/>
    </row>
    <row r="184" spans="1:21" ht="14.25" customHeight="1" thickBot="1" x14ac:dyDescent="0.25">
      <c r="A184" s="1869" t="s">
        <v>2647</v>
      </c>
      <c r="B184" s="746" t="s">
        <v>1312</v>
      </c>
      <c r="C184" s="1687">
        <f t="shared" ref="C184:D184" si="46">C182+C183+C181</f>
        <v>3507</v>
      </c>
      <c r="D184" s="1702">
        <f t="shared" si="46"/>
        <v>607</v>
      </c>
      <c r="E184" s="1687">
        <f>E182+E183+E181</f>
        <v>641</v>
      </c>
      <c r="F184" s="1702">
        <f>F182+F183+F181</f>
        <v>734</v>
      </c>
      <c r="G184" s="581"/>
      <c r="H184" s="630"/>
      <c r="I184" s="581">
        <f>I181+I182+I183</f>
        <v>106</v>
      </c>
      <c r="J184" s="581">
        <f>J181+J182+J183</f>
        <v>106</v>
      </c>
      <c r="K184" s="1686">
        <f t="shared" ref="K184:N184" si="47">K181+K182+K183</f>
        <v>0</v>
      </c>
      <c r="L184" s="1702">
        <f t="shared" si="47"/>
        <v>0</v>
      </c>
      <c r="M184" s="1687">
        <f t="shared" si="47"/>
        <v>0</v>
      </c>
      <c r="N184" s="1702">
        <f t="shared" si="47"/>
        <v>1544</v>
      </c>
      <c r="O184" s="580">
        <f t="shared" si="44"/>
        <v>106</v>
      </c>
      <c r="P184" s="581">
        <f t="shared" si="44"/>
        <v>1650</v>
      </c>
      <c r="Q184" s="628">
        <f t="shared" si="45"/>
        <v>4254</v>
      </c>
      <c r="R184" s="629">
        <f t="shared" si="45"/>
        <v>2991</v>
      </c>
      <c r="S184" s="628">
        <f t="shared" si="29"/>
        <v>-1263</v>
      </c>
      <c r="T184" s="1701"/>
      <c r="U184" s="654"/>
    </row>
    <row r="185" spans="1:21" ht="14.25" customHeight="1" thickBot="1" x14ac:dyDescent="0.25">
      <c r="A185" s="1676" t="s">
        <v>2648</v>
      </c>
      <c r="B185" s="1674" t="s">
        <v>1313</v>
      </c>
      <c r="C185" s="1690">
        <f t="shared" ref="C185:S185" si="48">C36+C52+C66+C168+C180+C184</f>
        <v>21169248</v>
      </c>
      <c r="D185" s="1695">
        <f t="shared" si="48"/>
        <v>21071041</v>
      </c>
      <c r="E185" s="1694">
        <f t="shared" si="48"/>
        <v>7677</v>
      </c>
      <c r="F185" s="1695">
        <f t="shared" si="48"/>
        <v>10316</v>
      </c>
      <c r="G185" s="1694">
        <f t="shared" si="48"/>
        <v>46865</v>
      </c>
      <c r="H185" s="1695">
        <f t="shared" si="48"/>
        <v>45785</v>
      </c>
      <c r="I185" s="1694">
        <f t="shared" si="48"/>
        <v>8506</v>
      </c>
      <c r="J185" s="1695">
        <f t="shared" si="48"/>
        <v>4547</v>
      </c>
      <c r="K185" s="1694">
        <f t="shared" si="48"/>
        <v>15008</v>
      </c>
      <c r="L185" s="1695">
        <f t="shared" si="48"/>
        <v>12842</v>
      </c>
      <c r="M185" s="1694">
        <f t="shared" si="48"/>
        <v>39193</v>
      </c>
      <c r="N185" s="1695">
        <f t="shared" si="48"/>
        <v>36189</v>
      </c>
      <c r="O185" s="1694">
        <f t="shared" si="48"/>
        <v>109572</v>
      </c>
      <c r="P185" s="1690">
        <f t="shared" si="48"/>
        <v>99363</v>
      </c>
      <c r="Q185" s="1698">
        <f t="shared" si="48"/>
        <v>21286497</v>
      </c>
      <c r="R185" s="1699">
        <f t="shared" si="48"/>
        <v>21180720</v>
      </c>
      <c r="S185" s="1698">
        <f t="shared" si="48"/>
        <v>-105777</v>
      </c>
      <c r="T185" s="1677">
        <f t="shared" si="30"/>
        <v>0.99503079346498391</v>
      </c>
      <c r="U185" s="654"/>
    </row>
    <row r="186" spans="1:21" ht="14.25" customHeight="1" x14ac:dyDescent="0.2">
      <c r="A186" s="1870" t="s">
        <v>2649</v>
      </c>
      <c r="B186" s="1678" t="s">
        <v>1314</v>
      </c>
      <c r="C186" s="1681">
        <v>19473148</v>
      </c>
      <c r="D186" s="537">
        <v>19509269</v>
      </c>
      <c r="E186" s="577">
        <v>21458</v>
      </c>
      <c r="F186" s="384">
        <v>21458</v>
      </c>
      <c r="G186" s="577">
        <v>161858</v>
      </c>
      <c r="H186" s="384">
        <v>161858</v>
      </c>
      <c r="I186" s="577">
        <v>8054</v>
      </c>
      <c r="J186" s="384">
        <v>8054</v>
      </c>
      <c r="K186" s="1685">
        <v>49888</v>
      </c>
      <c r="L186" s="1680">
        <v>49888</v>
      </c>
      <c r="M186" s="1685">
        <v>29937</v>
      </c>
      <c r="N186" s="384">
        <v>29937</v>
      </c>
      <c r="O186" s="577">
        <f>G186+I186+K186+M186</f>
        <v>249737</v>
      </c>
      <c r="P186" s="360">
        <f>H186+J186+L186+N186</f>
        <v>249737</v>
      </c>
      <c r="Q186" s="587">
        <f t="shared" ref="Q186:R200" si="49">C186+E186+O186</f>
        <v>19744343</v>
      </c>
      <c r="R186" s="627">
        <f t="shared" si="49"/>
        <v>19780464</v>
      </c>
      <c r="S186" s="587">
        <f>R186-Q186</f>
        <v>36121</v>
      </c>
      <c r="T186" s="621">
        <f t="shared" si="30"/>
        <v>1.0018294353982808</v>
      </c>
      <c r="U186" s="654"/>
    </row>
    <row r="187" spans="1:21" ht="14.25" customHeight="1" x14ac:dyDescent="0.2">
      <c r="A187" s="1870" t="s">
        <v>2650</v>
      </c>
      <c r="B187" s="1678" t="s">
        <v>1315</v>
      </c>
      <c r="C187" s="1681">
        <v>-222453</v>
      </c>
      <c r="D187" s="537">
        <v>-222453</v>
      </c>
      <c r="E187" s="1679"/>
      <c r="F187" s="1680"/>
      <c r="G187" s="1679"/>
      <c r="H187" s="384"/>
      <c r="I187" s="577"/>
      <c r="J187" s="384"/>
      <c r="K187" s="577"/>
      <c r="L187" s="384"/>
      <c r="M187" s="577"/>
      <c r="N187" s="384"/>
      <c r="O187" s="577"/>
      <c r="P187" s="360"/>
      <c r="Q187" s="587">
        <f t="shared" si="49"/>
        <v>-222453</v>
      </c>
      <c r="R187" s="627">
        <f t="shared" si="49"/>
        <v>-222453</v>
      </c>
      <c r="S187" s="587">
        <f t="shared" ref="S187:S249" si="50">R187-Q187</f>
        <v>0</v>
      </c>
      <c r="T187" s="621">
        <f t="shared" si="30"/>
        <v>1</v>
      </c>
      <c r="U187" s="654"/>
    </row>
    <row r="188" spans="1:21" ht="14.25" customHeight="1" x14ac:dyDescent="0.2">
      <c r="A188" s="1870" t="s">
        <v>2651</v>
      </c>
      <c r="B188" s="1678" t="s">
        <v>1316</v>
      </c>
      <c r="C188" s="1681">
        <v>779393</v>
      </c>
      <c r="D188" s="537">
        <v>762067</v>
      </c>
      <c r="E188" s="1679">
        <v>567</v>
      </c>
      <c r="F188" s="1680">
        <v>567</v>
      </c>
      <c r="G188" s="1679">
        <v>318</v>
      </c>
      <c r="H188" s="384">
        <v>318</v>
      </c>
      <c r="I188" s="577">
        <v>129</v>
      </c>
      <c r="J188" s="384">
        <v>129</v>
      </c>
      <c r="K188" s="577">
        <v>468</v>
      </c>
      <c r="L188" s="384">
        <v>468</v>
      </c>
      <c r="M188" s="577">
        <v>3559</v>
      </c>
      <c r="N188" s="384">
        <v>3559</v>
      </c>
      <c r="O188" s="577">
        <f t="shared" ref="O188:P249" si="51">G188+I188+K188+M188</f>
        <v>4474</v>
      </c>
      <c r="P188" s="360">
        <f t="shared" si="51"/>
        <v>4474</v>
      </c>
      <c r="Q188" s="587">
        <f t="shared" si="49"/>
        <v>784434</v>
      </c>
      <c r="R188" s="627">
        <f t="shared" si="49"/>
        <v>767108</v>
      </c>
      <c r="S188" s="587">
        <f t="shared" si="50"/>
        <v>-17326</v>
      </c>
      <c r="T188" s="621">
        <f t="shared" si="30"/>
        <v>0.97791273708176851</v>
      </c>
      <c r="U188" s="654"/>
    </row>
    <row r="189" spans="1:21" s="579" customFormat="1" ht="14.25" customHeight="1" x14ac:dyDescent="0.2">
      <c r="A189" s="1870" t="s">
        <v>2652</v>
      </c>
      <c r="B189" s="1678" t="s">
        <v>1317</v>
      </c>
      <c r="C189" s="1681">
        <v>-2108437</v>
      </c>
      <c r="D189" s="537">
        <v>-2975909</v>
      </c>
      <c r="E189" s="1679">
        <v>-16629</v>
      </c>
      <c r="F189" s="1680">
        <v>-30273</v>
      </c>
      <c r="G189" s="1679">
        <v>-126067</v>
      </c>
      <c r="H189" s="384">
        <v>-134675</v>
      </c>
      <c r="I189" s="577">
        <v>-11254</v>
      </c>
      <c r="J189" s="384">
        <v>-6872</v>
      </c>
      <c r="K189" s="577">
        <v>-26627</v>
      </c>
      <c r="L189" s="384">
        <v>-38326</v>
      </c>
      <c r="M189" s="577">
        <v>-49459</v>
      </c>
      <c r="N189" s="384">
        <v>-44732</v>
      </c>
      <c r="O189" s="577">
        <f t="shared" si="51"/>
        <v>-213407</v>
      </c>
      <c r="P189" s="360">
        <f t="shared" si="51"/>
        <v>-224605</v>
      </c>
      <c r="Q189" s="587">
        <f t="shared" si="49"/>
        <v>-2338473</v>
      </c>
      <c r="R189" s="627">
        <f t="shared" si="49"/>
        <v>-3230787</v>
      </c>
      <c r="S189" s="587">
        <f t="shared" si="50"/>
        <v>-892314</v>
      </c>
      <c r="T189" s="621">
        <f t="shared" si="30"/>
        <v>1.3815797744938685</v>
      </c>
      <c r="U189" s="745"/>
    </row>
    <row r="190" spans="1:21" ht="14.25" customHeight="1" x14ac:dyDescent="0.2">
      <c r="A190" s="1870" t="s">
        <v>2653</v>
      </c>
      <c r="B190" s="1678" t="s">
        <v>1318</v>
      </c>
      <c r="C190" s="1681"/>
      <c r="D190" s="537"/>
      <c r="E190" s="1679"/>
      <c r="F190" s="1680"/>
      <c r="G190" s="1679"/>
      <c r="H190" s="384"/>
      <c r="I190" s="577"/>
      <c r="J190" s="384"/>
      <c r="K190" s="577"/>
      <c r="L190" s="384"/>
      <c r="M190" s="577"/>
      <c r="N190" s="384"/>
      <c r="O190" s="577"/>
      <c r="P190" s="360"/>
      <c r="Q190" s="587">
        <f t="shared" si="49"/>
        <v>0</v>
      </c>
      <c r="R190" s="627">
        <f t="shared" si="49"/>
        <v>0</v>
      </c>
      <c r="S190" s="587">
        <f t="shared" si="50"/>
        <v>0</v>
      </c>
      <c r="T190" s="621"/>
      <c r="U190" s="654"/>
    </row>
    <row r="191" spans="1:21" ht="21.75" customHeight="1" x14ac:dyDescent="0.2">
      <c r="A191" s="1870" t="s">
        <v>2654</v>
      </c>
      <c r="B191" s="1678" t="s">
        <v>1319</v>
      </c>
      <c r="C191" s="1681">
        <v>-867472</v>
      </c>
      <c r="D191" s="537">
        <v>182726</v>
      </c>
      <c r="E191" s="1679">
        <v>-13643</v>
      </c>
      <c r="F191" s="1680">
        <v>922</v>
      </c>
      <c r="G191" s="1679">
        <v>-8608</v>
      </c>
      <c r="H191" s="384">
        <v>17353</v>
      </c>
      <c r="I191" s="577">
        <v>4382</v>
      </c>
      <c r="J191" s="384">
        <v>3229</v>
      </c>
      <c r="K191" s="577">
        <v>-11699</v>
      </c>
      <c r="L191" s="384">
        <v>178</v>
      </c>
      <c r="M191" s="577">
        <v>4727</v>
      </c>
      <c r="N191" s="384">
        <v>21365</v>
      </c>
      <c r="O191" s="577">
        <f t="shared" si="51"/>
        <v>-11198</v>
      </c>
      <c r="P191" s="360">
        <f t="shared" si="51"/>
        <v>42125</v>
      </c>
      <c r="Q191" s="587">
        <f t="shared" si="49"/>
        <v>-892313</v>
      </c>
      <c r="R191" s="627">
        <f t="shared" si="49"/>
        <v>225773</v>
      </c>
      <c r="S191" s="587">
        <f t="shared" si="50"/>
        <v>1118086</v>
      </c>
      <c r="T191" s="621">
        <f t="shared" si="30"/>
        <v>-0.25301996048471781</v>
      </c>
      <c r="U191" s="654"/>
    </row>
    <row r="192" spans="1:21" ht="21.75" customHeight="1" x14ac:dyDescent="0.2">
      <c r="A192" s="1869" t="s">
        <v>2655</v>
      </c>
      <c r="B192" s="1727" t="s">
        <v>1320</v>
      </c>
      <c r="C192" s="1683">
        <f t="shared" ref="C192" si="52">C186+C187+C188+C189+C190+C191</f>
        <v>17054179</v>
      </c>
      <c r="D192" s="561">
        <f t="shared" ref="D192" si="53">D186+D187+D188+D189+D190+D191</f>
        <v>17255700</v>
      </c>
      <c r="E192" s="562">
        <f>E186+E187+E188+E189+E190+E191</f>
        <v>-8247</v>
      </c>
      <c r="F192" s="1684">
        <f>F186+F187+F188+F189+F190+F191</f>
        <v>-7326</v>
      </c>
      <c r="G192" s="1683">
        <f t="shared" ref="G192:N192" si="54">G186+G187+G188+G189+G190+G191</f>
        <v>27501</v>
      </c>
      <c r="H192" s="561">
        <f t="shared" si="54"/>
        <v>44854</v>
      </c>
      <c r="I192" s="562">
        <f t="shared" si="54"/>
        <v>1311</v>
      </c>
      <c r="J192" s="561">
        <f t="shared" si="54"/>
        <v>4540</v>
      </c>
      <c r="K192" s="562">
        <f t="shared" si="54"/>
        <v>12030</v>
      </c>
      <c r="L192" s="561">
        <f t="shared" si="54"/>
        <v>12208</v>
      </c>
      <c r="M192" s="562">
        <f t="shared" si="54"/>
        <v>-11236</v>
      </c>
      <c r="N192" s="561">
        <f t="shared" si="54"/>
        <v>10129</v>
      </c>
      <c r="O192" s="580">
        <f t="shared" si="51"/>
        <v>29606</v>
      </c>
      <c r="P192" s="581">
        <f t="shared" si="51"/>
        <v>71731</v>
      </c>
      <c r="Q192" s="628">
        <f t="shared" si="49"/>
        <v>17075538</v>
      </c>
      <c r="R192" s="629">
        <f t="shared" si="49"/>
        <v>17320105</v>
      </c>
      <c r="S192" s="628">
        <f t="shared" si="50"/>
        <v>244567</v>
      </c>
      <c r="T192" s="1701">
        <f t="shared" si="30"/>
        <v>1.0143226526742526</v>
      </c>
      <c r="U192" s="654"/>
    </row>
    <row r="193" spans="1:21" ht="21.75" customHeight="1" x14ac:dyDescent="0.2">
      <c r="A193" s="1870" t="s">
        <v>2656</v>
      </c>
      <c r="B193" s="1678" t="s">
        <v>1321</v>
      </c>
      <c r="C193" s="1681">
        <v>16</v>
      </c>
      <c r="D193" s="537"/>
      <c r="E193" s="1679"/>
      <c r="F193" s="1680"/>
      <c r="G193" s="1679"/>
      <c r="H193" s="384"/>
      <c r="I193" s="577"/>
      <c r="J193" s="384"/>
      <c r="K193" s="577"/>
      <c r="L193" s="384"/>
      <c r="M193" s="577"/>
      <c r="N193" s="384"/>
      <c r="O193" s="577"/>
      <c r="P193" s="360"/>
      <c r="Q193" s="587">
        <f t="shared" si="49"/>
        <v>16</v>
      </c>
      <c r="R193" s="627">
        <f t="shared" si="49"/>
        <v>0</v>
      </c>
      <c r="S193" s="587">
        <f t="shared" si="50"/>
        <v>-16</v>
      </c>
      <c r="T193" s="621"/>
      <c r="U193" s="654"/>
    </row>
    <row r="194" spans="1:21" ht="21.75" customHeight="1" x14ac:dyDescent="0.2">
      <c r="A194" s="1870" t="s">
        <v>2657</v>
      </c>
      <c r="B194" s="1678" t="s">
        <v>1322</v>
      </c>
      <c r="C194" s="1681"/>
      <c r="D194" s="537"/>
      <c r="E194" s="1679"/>
      <c r="F194" s="1680"/>
      <c r="G194" s="1679"/>
      <c r="H194" s="384"/>
      <c r="I194" s="577"/>
      <c r="J194" s="384"/>
      <c r="K194" s="577"/>
      <c r="L194" s="384"/>
      <c r="M194" s="577"/>
      <c r="N194" s="384"/>
      <c r="O194" s="577"/>
      <c r="P194" s="360"/>
      <c r="Q194" s="587"/>
      <c r="R194" s="627"/>
      <c r="S194" s="587"/>
      <c r="T194" s="621"/>
      <c r="U194" s="654"/>
    </row>
    <row r="195" spans="1:21" ht="21.75" customHeight="1" x14ac:dyDescent="0.2">
      <c r="A195" s="1870" t="s">
        <v>2658</v>
      </c>
      <c r="B195" s="1678" t="s">
        <v>1323</v>
      </c>
      <c r="C195" s="1681">
        <v>865</v>
      </c>
      <c r="D195" s="537">
        <v>2994</v>
      </c>
      <c r="E195" s="1679">
        <v>381</v>
      </c>
      <c r="F195" s="1680">
        <v>200</v>
      </c>
      <c r="G195" s="1679">
        <v>803</v>
      </c>
      <c r="H195" s="384">
        <v>781</v>
      </c>
      <c r="I195" s="577"/>
      <c r="J195" s="384">
        <v>7</v>
      </c>
      <c r="K195" s="577"/>
      <c r="L195" s="384">
        <v>634</v>
      </c>
      <c r="M195" s="577">
        <v>16</v>
      </c>
      <c r="N195" s="384">
        <v>29</v>
      </c>
      <c r="O195" s="577">
        <f t="shared" si="51"/>
        <v>819</v>
      </c>
      <c r="P195" s="360">
        <f t="shared" si="51"/>
        <v>1451</v>
      </c>
      <c r="Q195" s="587">
        <f t="shared" si="49"/>
        <v>2065</v>
      </c>
      <c r="R195" s="627">
        <f t="shared" si="49"/>
        <v>4645</v>
      </c>
      <c r="S195" s="587">
        <f t="shared" si="50"/>
        <v>2580</v>
      </c>
      <c r="T195" s="621">
        <f t="shared" si="30"/>
        <v>2.2493946731234868</v>
      </c>
      <c r="U195" s="654"/>
    </row>
    <row r="196" spans="1:21" ht="21.75" customHeight="1" x14ac:dyDescent="0.2">
      <c r="A196" s="1870" t="s">
        <v>2659</v>
      </c>
      <c r="B196" s="1678" t="s">
        <v>1324</v>
      </c>
      <c r="C196" s="1681"/>
      <c r="D196" s="537"/>
      <c r="E196" s="1679"/>
      <c r="F196" s="1680"/>
      <c r="G196" s="1679"/>
      <c r="H196" s="384"/>
      <c r="I196" s="577"/>
      <c r="J196" s="384"/>
      <c r="K196" s="577"/>
      <c r="L196" s="384"/>
      <c r="M196" s="577"/>
      <c r="N196" s="384"/>
      <c r="O196" s="577"/>
      <c r="P196" s="360"/>
      <c r="Q196" s="587"/>
      <c r="R196" s="627"/>
      <c r="S196" s="587"/>
      <c r="T196" s="621"/>
      <c r="U196" s="654"/>
    </row>
    <row r="197" spans="1:21" ht="22.5" x14ac:dyDescent="0.2">
      <c r="A197" s="1870" t="s">
        <v>2660</v>
      </c>
      <c r="B197" s="1678" t="s">
        <v>1325</v>
      </c>
      <c r="C197" s="1681"/>
      <c r="D197" s="537"/>
      <c r="E197" s="1679"/>
      <c r="F197" s="1680"/>
      <c r="G197" s="1679"/>
      <c r="H197" s="384"/>
      <c r="I197" s="577"/>
      <c r="J197" s="384"/>
      <c r="K197" s="577"/>
      <c r="L197" s="384"/>
      <c r="M197" s="577"/>
      <c r="N197" s="384"/>
      <c r="O197" s="577"/>
      <c r="P197" s="360"/>
      <c r="Q197" s="587">
        <f t="shared" si="49"/>
        <v>0</v>
      </c>
      <c r="R197" s="627">
        <f t="shared" si="49"/>
        <v>0</v>
      </c>
      <c r="S197" s="587">
        <f t="shared" si="50"/>
        <v>0</v>
      </c>
      <c r="T197" s="621"/>
      <c r="U197" s="654"/>
    </row>
    <row r="198" spans="1:21" ht="33.75" x14ac:dyDescent="0.2">
      <c r="A198" s="1870" t="s">
        <v>2661</v>
      </c>
      <c r="B198" s="1678" t="s">
        <v>1326</v>
      </c>
      <c r="C198" s="1681"/>
      <c r="D198" s="537"/>
      <c r="E198" s="1679"/>
      <c r="F198" s="1680"/>
      <c r="G198" s="1679"/>
      <c r="H198" s="384"/>
      <c r="I198" s="577"/>
      <c r="J198" s="384"/>
      <c r="K198" s="577"/>
      <c r="L198" s="384"/>
      <c r="M198" s="577"/>
      <c r="N198" s="384"/>
      <c r="O198" s="577"/>
      <c r="P198" s="360"/>
      <c r="Q198" s="587"/>
      <c r="R198" s="627"/>
      <c r="S198" s="587"/>
      <c r="T198" s="621"/>
      <c r="U198" s="654"/>
    </row>
    <row r="199" spans="1:21" ht="21" customHeight="1" x14ac:dyDescent="0.2">
      <c r="A199" s="1870" t="s">
        <v>2662</v>
      </c>
      <c r="B199" s="1678" t="s">
        <v>1327</v>
      </c>
      <c r="C199" s="1681"/>
      <c r="D199" s="537"/>
      <c r="E199" s="1679"/>
      <c r="F199" s="1680"/>
      <c r="G199" s="1679"/>
      <c r="H199" s="384"/>
      <c r="I199" s="577"/>
      <c r="J199" s="384"/>
      <c r="K199" s="577"/>
      <c r="L199" s="384"/>
      <c r="M199" s="577"/>
      <c r="N199" s="384"/>
      <c r="O199" s="577"/>
      <c r="P199" s="360"/>
      <c r="Q199" s="587"/>
      <c r="R199" s="627"/>
      <c r="S199" s="587"/>
      <c r="T199" s="621"/>
      <c r="U199" s="654"/>
    </row>
    <row r="200" spans="1:21" ht="21" customHeight="1" x14ac:dyDescent="0.2">
      <c r="A200" s="1870" t="s">
        <v>2663</v>
      </c>
      <c r="B200" s="1678" t="s">
        <v>1328</v>
      </c>
      <c r="C200" s="1681">
        <v>59729</v>
      </c>
      <c r="D200" s="537">
        <v>46473</v>
      </c>
      <c r="E200" s="1679"/>
      <c r="F200" s="1680"/>
      <c r="G200" s="1679"/>
      <c r="H200" s="384"/>
      <c r="I200" s="577"/>
      <c r="J200" s="384"/>
      <c r="K200" s="577"/>
      <c r="L200" s="384"/>
      <c r="M200" s="577"/>
      <c r="N200" s="384"/>
      <c r="O200" s="577"/>
      <c r="P200" s="360"/>
      <c r="Q200" s="587">
        <f t="shared" si="49"/>
        <v>59729</v>
      </c>
      <c r="R200" s="627">
        <f t="shared" si="49"/>
        <v>46473</v>
      </c>
      <c r="S200" s="587">
        <f t="shared" si="50"/>
        <v>-13256</v>
      </c>
      <c r="T200" s="621"/>
      <c r="U200" s="654"/>
    </row>
    <row r="201" spans="1:21" ht="21" customHeight="1" x14ac:dyDescent="0.2">
      <c r="A201" s="1870" t="s">
        <v>2664</v>
      </c>
      <c r="B201" s="1678" t="s">
        <v>1329</v>
      </c>
      <c r="C201" s="1681">
        <v>673</v>
      </c>
      <c r="D201" s="537"/>
      <c r="E201" s="1679"/>
      <c r="F201" s="1680"/>
      <c r="G201" s="1679"/>
      <c r="H201" s="384"/>
      <c r="I201" s="577"/>
      <c r="J201" s="384"/>
      <c r="K201" s="577"/>
      <c r="L201" s="384"/>
      <c r="M201" s="577"/>
      <c r="N201" s="384"/>
      <c r="O201" s="577"/>
      <c r="P201" s="360"/>
      <c r="Q201" s="587"/>
      <c r="R201" s="627"/>
      <c r="S201" s="587"/>
      <c r="T201" s="621"/>
      <c r="U201" s="654"/>
    </row>
    <row r="202" spans="1:21" ht="21" customHeight="1" x14ac:dyDescent="0.2">
      <c r="A202" s="1870" t="s">
        <v>2665</v>
      </c>
      <c r="B202" s="1678" t="s">
        <v>1330</v>
      </c>
      <c r="C202" s="1681"/>
      <c r="D202" s="537"/>
      <c r="E202" s="1679"/>
      <c r="F202" s="1680"/>
      <c r="G202" s="1679"/>
      <c r="H202" s="384"/>
      <c r="I202" s="577"/>
      <c r="J202" s="384"/>
      <c r="K202" s="577"/>
      <c r="L202" s="384"/>
      <c r="M202" s="577"/>
      <c r="N202" s="384"/>
      <c r="O202" s="577"/>
      <c r="P202" s="360"/>
      <c r="Q202" s="587"/>
      <c r="R202" s="627"/>
      <c r="S202" s="587"/>
      <c r="T202" s="621"/>
      <c r="U202" s="654"/>
    </row>
    <row r="203" spans="1:21" ht="21" customHeight="1" x14ac:dyDescent="0.2">
      <c r="A203" s="1870" t="s">
        <v>2666</v>
      </c>
      <c r="B203" s="1678" t="s">
        <v>1331</v>
      </c>
      <c r="C203" s="1681"/>
      <c r="D203" s="537"/>
      <c r="E203" s="1679"/>
      <c r="F203" s="1680"/>
      <c r="G203" s="1679"/>
      <c r="H203" s="384"/>
      <c r="I203" s="577"/>
      <c r="J203" s="384"/>
      <c r="K203" s="577"/>
      <c r="L203" s="384"/>
      <c r="M203" s="577"/>
      <c r="N203" s="384"/>
      <c r="O203" s="577"/>
      <c r="P203" s="360"/>
      <c r="Q203" s="587"/>
      <c r="R203" s="627"/>
      <c r="S203" s="587"/>
      <c r="T203" s="621"/>
      <c r="U203" s="654"/>
    </row>
    <row r="204" spans="1:21" ht="21" customHeight="1" x14ac:dyDescent="0.2">
      <c r="A204" s="1870" t="s">
        <v>2667</v>
      </c>
      <c r="B204" s="1678" t="s">
        <v>1332</v>
      </c>
      <c r="C204" s="1681"/>
      <c r="D204" s="537"/>
      <c r="E204" s="1679"/>
      <c r="F204" s="1680"/>
      <c r="G204" s="1679"/>
      <c r="H204" s="384"/>
      <c r="I204" s="577"/>
      <c r="J204" s="384"/>
      <c r="K204" s="577"/>
      <c r="L204" s="384"/>
      <c r="M204" s="577"/>
      <c r="N204" s="384"/>
      <c r="O204" s="577"/>
      <c r="P204" s="360"/>
      <c r="Q204" s="587"/>
      <c r="R204" s="627"/>
      <c r="S204" s="587"/>
      <c r="T204" s="621"/>
      <c r="U204" s="654"/>
    </row>
    <row r="205" spans="1:21" ht="21" customHeight="1" x14ac:dyDescent="0.2">
      <c r="A205" s="1870" t="s">
        <v>2668</v>
      </c>
      <c r="B205" s="1678" t="s">
        <v>1333</v>
      </c>
      <c r="C205" s="1681"/>
      <c r="D205" s="537"/>
      <c r="E205" s="1679"/>
      <c r="F205" s="1680"/>
      <c r="G205" s="1679"/>
      <c r="H205" s="384"/>
      <c r="I205" s="577"/>
      <c r="J205" s="384"/>
      <c r="K205" s="577"/>
      <c r="L205" s="384"/>
      <c r="M205" s="577"/>
      <c r="N205" s="384"/>
      <c r="O205" s="577"/>
      <c r="P205" s="360"/>
      <c r="Q205" s="587"/>
      <c r="R205" s="627"/>
      <c r="S205" s="587"/>
      <c r="T205" s="621"/>
      <c r="U205" s="654"/>
    </row>
    <row r="206" spans="1:21" ht="21" customHeight="1" x14ac:dyDescent="0.2">
      <c r="A206" s="1870" t="s">
        <v>2669</v>
      </c>
      <c r="B206" s="1678" t="s">
        <v>1334</v>
      </c>
      <c r="C206" s="1681"/>
      <c r="D206" s="537"/>
      <c r="E206" s="1679"/>
      <c r="F206" s="1680"/>
      <c r="G206" s="1679"/>
      <c r="H206" s="384"/>
      <c r="I206" s="577"/>
      <c r="J206" s="384"/>
      <c r="K206" s="577"/>
      <c r="L206" s="384"/>
      <c r="M206" s="577"/>
      <c r="N206" s="384"/>
      <c r="O206" s="577"/>
      <c r="P206" s="360"/>
      <c r="Q206" s="587"/>
      <c r="R206" s="627"/>
      <c r="S206" s="587"/>
      <c r="T206" s="621"/>
      <c r="U206" s="654"/>
    </row>
    <row r="207" spans="1:21" ht="21" customHeight="1" x14ac:dyDescent="0.2">
      <c r="A207" s="1870" t="s">
        <v>2670</v>
      </c>
      <c r="B207" s="1678" t="s">
        <v>1335</v>
      </c>
      <c r="C207" s="1681"/>
      <c r="D207" s="537"/>
      <c r="E207" s="1679"/>
      <c r="F207" s="1680"/>
      <c r="G207" s="1679"/>
      <c r="H207" s="384"/>
      <c r="I207" s="577"/>
      <c r="J207" s="384"/>
      <c r="K207" s="577"/>
      <c r="L207" s="384"/>
      <c r="M207" s="577"/>
      <c r="N207" s="384"/>
      <c r="O207" s="577"/>
      <c r="P207" s="360"/>
      <c r="Q207" s="587"/>
      <c r="R207" s="627"/>
      <c r="S207" s="587"/>
      <c r="T207" s="621"/>
      <c r="U207" s="654"/>
    </row>
    <row r="208" spans="1:21" ht="21" customHeight="1" x14ac:dyDescent="0.2">
      <c r="A208" s="1870" t="s">
        <v>2671</v>
      </c>
      <c r="B208" s="1678" t="s">
        <v>1336</v>
      </c>
      <c r="C208" s="1681"/>
      <c r="D208" s="537"/>
      <c r="E208" s="1679"/>
      <c r="F208" s="1680"/>
      <c r="G208" s="1679"/>
      <c r="H208" s="384"/>
      <c r="I208" s="577"/>
      <c r="J208" s="384"/>
      <c r="K208" s="577"/>
      <c r="L208" s="384"/>
      <c r="M208" s="577"/>
      <c r="N208" s="384"/>
      <c r="O208" s="577"/>
      <c r="P208" s="360"/>
      <c r="Q208" s="587"/>
      <c r="R208" s="627"/>
      <c r="S208" s="587"/>
      <c r="T208" s="621"/>
      <c r="U208" s="654"/>
    </row>
    <row r="209" spans="1:21" ht="21" customHeight="1" x14ac:dyDescent="0.2">
      <c r="A209" s="1870" t="s">
        <v>2672</v>
      </c>
      <c r="B209" s="1678" t="s">
        <v>1337</v>
      </c>
      <c r="C209" s="1681"/>
      <c r="D209" s="537"/>
      <c r="E209" s="1679"/>
      <c r="F209" s="1680"/>
      <c r="G209" s="1679"/>
      <c r="H209" s="384"/>
      <c r="I209" s="577"/>
      <c r="J209" s="384"/>
      <c r="K209" s="577"/>
      <c r="L209" s="384"/>
      <c r="M209" s="577"/>
      <c r="N209" s="384"/>
      <c r="O209" s="577"/>
      <c r="P209" s="360"/>
      <c r="Q209" s="587"/>
      <c r="R209" s="627"/>
      <c r="S209" s="587"/>
      <c r="T209" s="621"/>
      <c r="U209" s="654"/>
    </row>
    <row r="210" spans="1:21" ht="21" customHeight="1" x14ac:dyDescent="0.2">
      <c r="A210" s="1870" t="s">
        <v>2673</v>
      </c>
      <c r="B210" s="1678" t="s">
        <v>1338</v>
      </c>
      <c r="C210" s="1681"/>
      <c r="D210" s="537"/>
      <c r="E210" s="1679"/>
      <c r="F210" s="1680"/>
      <c r="G210" s="1679"/>
      <c r="H210" s="384"/>
      <c r="I210" s="577"/>
      <c r="J210" s="384"/>
      <c r="K210" s="577"/>
      <c r="L210" s="384"/>
      <c r="M210" s="577"/>
      <c r="N210" s="384"/>
      <c r="O210" s="577"/>
      <c r="P210" s="360"/>
      <c r="Q210" s="587"/>
      <c r="R210" s="627"/>
      <c r="S210" s="587"/>
      <c r="T210" s="621"/>
      <c r="U210" s="654"/>
    </row>
    <row r="211" spans="1:21" ht="21" customHeight="1" x14ac:dyDescent="0.2">
      <c r="A211" s="1870" t="s">
        <v>2674</v>
      </c>
      <c r="B211" s="1678" t="s">
        <v>1339</v>
      </c>
      <c r="C211" s="1681"/>
      <c r="D211" s="537"/>
      <c r="E211" s="1679"/>
      <c r="F211" s="1680"/>
      <c r="G211" s="1679"/>
      <c r="H211" s="384"/>
      <c r="I211" s="577"/>
      <c r="J211" s="384"/>
      <c r="K211" s="577"/>
      <c r="L211" s="384"/>
      <c r="M211" s="577"/>
      <c r="N211" s="384"/>
      <c r="O211" s="577"/>
      <c r="P211" s="360"/>
      <c r="Q211" s="587"/>
      <c r="R211" s="627"/>
      <c r="S211" s="587"/>
      <c r="T211" s="621"/>
      <c r="U211" s="654"/>
    </row>
    <row r="212" spans="1:21" ht="21" customHeight="1" x14ac:dyDescent="0.2">
      <c r="A212" s="1870" t="s">
        <v>2675</v>
      </c>
      <c r="B212" s="1678" t="s">
        <v>1340</v>
      </c>
      <c r="C212" s="1681"/>
      <c r="D212" s="537"/>
      <c r="E212" s="1679"/>
      <c r="F212" s="1680"/>
      <c r="G212" s="1679"/>
      <c r="H212" s="384"/>
      <c r="I212" s="577"/>
      <c r="J212" s="384"/>
      <c r="K212" s="577"/>
      <c r="L212" s="384"/>
      <c r="M212" s="577"/>
      <c r="N212" s="384"/>
      <c r="O212" s="577"/>
      <c r="P212" s="360"/>
      <c r="Q212" s="587"/>
      <c r="R212" s="627"/>
      <c r="S212" s="587"/>
      <c r="T212" s="621"/>
      <c r="U212" s="654"/>
    </row>
    <row r="213" spans="1:21" ht="21" customHeight="1" x14ac:dyDescent="0.2">
      <c r="A213" s="1870" t="s">
        <v>2676</v>
      </c>
      <c r="B213" s="1678" t="s">
        <v>1341</v>
      </c>
      <c r="C213" s="1681"/>
      <c r="D213" s="537"/>
      <c r="E213" s="1679"/>
      <c r="F213" s="1680"/>
      <c r="G213" s="1679"/>
      <c r="H213" s="384"/>
      <c r="I213" s="577"/>
      <c r="J213" s="384"/>
      <c r="K213" s="577"/>
      <c r="L213" s="384"/>
      <c r="M213" s="577"/>
      <c r="N213" s="384"/>
      <c r="O213" s="577"/>
      <c r="P213" s="360"/>
      <c r="Q213" s="587"/>
      <c r="R213" s="627"/>
      <c r="S213" s="587"/>
      <c r="T213" s="621"/>
      <c r="U213" s="654"/>
    </row>
    <row r="214" spans="1:21" ht="21" customHeight="1" x14ac:dyDescent="0.2">
      <c r="A214" s="1870" t="s">
        <v>2677</v>
      </c>
      <c r="B214" s="1678" t="s">
        <v>1342</v>
      </c>
      <c r="C214" s="1681"/>
      <c r="D214" s="537"/>
      <c r="E214" s="1679"/>
      <c r="F214" s="1680"/>
      <c r="G214" s="1679"/>
      <c r="H214" s="384"/>
      <c r="I214" s="577"/>
      <c r="J214" s="384"/>
      <c r="K214" s="577"/>
      <c r="L214" s="384"/>
      <c r="M214" s="577"/>
      <c r="N214" s="384"/>
      <c r="O214" s="577"/>
      <c r="P214" s="360"/>
      <c r="Q214" s="587"/>
      <c r="R214" s="627"/>
      <c r="S214" s="587"/>
      <c r="T214" s="621"/>
      <c r="U214" s="654"/>
    </row>
    <row r="215" spans="1:21" s="579" customFormat="1" ht="21" customHeight="1" x14ac:dyDescent="0.2">
      <c r="A215" s="1870" t="s">
        <v>2678</v>
      </c>
      <c r="B215" s="1678" t="s">
        <v>1343</v>
      </c>
      <c r="C215" s="1681"/>
      <c r="D215" s="537"/>
      <c r="E215" s="1679"/>
      <c r="F215" s="1680"/>
      <c r="G215" s="1679"/>
      <c r="H215" s="384"/>
      <c r="I215" s="577"/>
      <c r="J215" s="384"/>
      <c r="K215" s="577"/>
      <c r="L215" s="384"/>
      <c r="M215" s="577"/>
      <c r="N215" s="384"/>
      <c r="O215" s="577"/>
      <c r="P215" s="360"/>
      <c r="Q215" s="587"/>
      <c r="R215" s="627"/>
      <c r="S215" s="587"/>
      <c r="T215" s="621"/>
      <c r="U215" s="745"/>
    </row>
    <row r="216" spans="1:21" ht="21" customHeight="1" x14ac:dyDescent="0.2">
      <c r="A216" s="1870" t="s">
        <v>2679</v>
      </c>
      <c r="B216" s="1678" t="s">
        <v>1344</v>
      </c>
      <c r="C216" s="1681"/>
      <c r="D216" s="537"/>
      <c r="E216" s="1679"/>
      <c r="F216" s="1680"/>
      <c r="G216" s="1679"/>
      <c r="H216" s="384"/>
      <c r="I216" s="577"/>
      <c r="J216" s="384"/>
      <c r="K216" s="577"/>
      <c r="L216" s="384"/>
      <c r="M216" s="577"/>
      <c r="N216" s="384"/>
      <c r="O216" s="577"/>
      <c r="P216" s="360"/>
      <c r="Q216" s="587"/>
      <c r="R216" s="627"/>
      <c r="S216" s="587"/>
      <c r="T216" s="621"/>
      <c r="U216" s="654"/>
    </row>
    <row r="217" spans="1:21" ht="21" customHeight="1" x14ac:dyDescent="0.2">
      <c r="A217" s="1870" t="s">
        <v>2680</v>
      </c>
      <c r="B217" s="1678" t="s">
        <v>1345</v>
      </c>
      <c r="C217" s="1681"/>
      <c r="D217" s="537"/>
      <c r="E217" s="1679"/>
      <c r="F217" s="1680"/>
      <c r="G217" s="1679"/>
      <c r="H217" s="384"/>
      <c r="I217" s="577"/>
      <c r="J217" s="384"/>
      <c r="K217" s="577"/>
      <c r="L217" s="384"/>
      <c r="M217" s="577"/>
      <c r="N217" s="384"/>
      <c r="O217" s="577"/>
      <c r="P217" s="360"/>
      <c r="Q217" s="587"/>
      <c r="R217" s="627"/>
      <c r="S217" s="587"/>
      <c r="T217" s="621"/>
      <c r="U217" s="654"/>
    </row>
    <row r="218" spans="1:21" ht="21" customHeight="1" x14ac:dyDescent="0.2">
      <c r="A218" s="1869" t="s">
        <v>2681</v>
      </c>
      <c r="B218" s="1727" t="s">
        <v>1346</v>
      </c>
      <c r="C218" s="1683">
        <f t="shared" ref="C218" si="55">C193+C195+C194+C196+C197+C200+C201+C202+C205</f>
        <v>61283</v>
      </c>
      <c r="D218" s="561">
        <f t="shared" ref="D218:N218" si="56">D193+D195+D194+D196+D197+D200+D201+D202+D205</f>
        <v>49467</v>
      </c>
      <c r="E218" s="562">
        <f t="shared" si="56"/>
        <v>381</v>
      </c>
      <c r="F218" s="1684">
        <f t="shared" si="56"/>
        <v>200</v>
      </c>
      <c r="G218" s="1683">
        <f t="shared" si="56"/>
        <v>803</v>
      </c>
      <c r="H218" s="561">
        <f t="shared" si="56"/>
        <v>781</v>
      </c>
      <c r="I218" s="562">
        <f t="shared" si="56"/>
        <v>0</v>
      </c>
      <c r="J218" s="561">
        <f t="shared" si="56"/>
        <v>7</v>
      </c>
      <c r="K218" s="562">
        <f t="shared" si="56"/>
        <v>0</v>
      </c>
      <c r="L218" s="561">
        <f t="shared" si="56"/>
        <v>634</v>
      </c>
      <c r="M218" s="562">
        <f t="shared" si="56"/>
        <v>16</v>
      </c>
      <c r="N218" s="561">
        <f t="shared" si="56"/>
        <v>29</v>
      </c>
      <c r="O218" s="580">
        <f t="shared" si="51"/>
        <v>819</v>
      </c>
      <c r="P218" s="581">
        <f t="shared" si="51"/>
        <v>1451</v>
      </c>
      <c r="Q218" s="628">
        <f t="shared" ref="Q218:R249" si="57">C218+E218+O218</f>
        <v>62483</v>
      </c>
      <c r="R218" s="629">
        <f t="shared" si="57"/>
        <v>51118</v>
      </c>
      <c r="S218" s="628">
        <f t="shared" si="50"/>
        <v>-11365</v>
      </c>
      <c r="T218" s="1701">
        <f t="shared" ref="T218:T259" si="58">R218/Q218</f>
        <v>0.81811052606308921</v>
      </c>
      <c r="U218" s="654"/>
    </row>
    <row r="219" spans="1:21" ht="21" customHeight="1" x14ac:dyDescent="0.2">
      <c r="A219" s="1870" t="s">
        <v>2682</v>
      </c>
      <c r="B219" s="1678" t="s">
        <v>1347</v>
      </c>
      <c r="C219" s="1681"/>
      <c r="D219" s="537"/>
      <c r="E219" s="577"/>
      <c r="F219" s="1680"/>
      <c r="G219" s="1679"/>
      <c r="H219" s="384"/>
      <c r="I219" s="577"/>
      <c r="J219" s="384"/>
      <c r="K219" s="577"/>
      <c r="L219" s="384"/>
      <c r="M219" s="577"/>
      <c r="N219" s="384"/>
      <c r="O219" s="577"/>
      <c r="P219" s="360"/>
      <c r="Q219" s="587"/>
      <c r="R219" s="627"/>
      <c r="S219" s="587"/>
      <c r="T219" s="621"/>
      <c r="U219" s="654"/>
    </row>
    <row r="220" spans="1:21" ht="21" customHeight="1" x14ac:dyDescent="0.2">
      <c r="A220" s="1870" t="s">
        <v>2683</v>
      </c>
      <c r="B220" s="1678" t="s">
        <v>1348</v>
      </c>
      <c r="C220" s="1681"/>
      <c r="D220" s="537"/>
      <c r="E220" s="577"/>
      <c r="F220" s="1680"/>
      <c r="G220" s="1679"/>
      <c r="H220" s="384"/>
      <c r="I220" s="577"/>
      <c r="J220" s="384"/>
      <c r="K220" s="577"/>
      <c r="L220" s="384"/>
      <c r="M220" s="577"/>
      <c r="N220" s="384"/>
      <c r="O220" s="577"/>
      <c r="P220" s="360"/>
      <c r="Q220" s="587"/>
      <c r="R220" s="627"/>
      <c r="S220" s="587"/>
      <c r="T220" s="621"/>
      <c r="U220" s="654"/>
    </row>
    <row r="221" spans="1:21" ht="21" customHeight="1" x14ac:dyDescent="0.2">
      <c r="A221" s="1870" t="s">
        <v>2684</v>
      </c>
      <c r="B221" s="1678" t="s">
        <v>1349</v>
      </c>
      <c r="C221" s="1681"/>
      <c r="D221" s="537"/>
      <c r="E221" s="577"/>
      <c r="F221" s="1680"/>
      <c r="G221" s="1679"/>
      <c r="H221" s="384"/>
      <c r="I221" s="577"/>
      <c r="J221" s="384"/>
      <c r="K221" s="577"/>
      <c r="L221" s="384"/>
      <c r="M221" s="577"/>
      <c r="N221" s="384"/>
      <c r="O221" s="577"/>
      <c r="P221" s="360"/>
      <c r="Q221" s="587"/>
      <c r="R221" s="627"/>
      <c r="S221" s="587"/>
      <c r="T221" s="621"/>
      <c r="U221" s="654"/>
    </row>
    <row r="222" spans="1:21" ht="21" customHeight="1" x14ac:dyDescent="0.2">
      <c r="A222" s="1870" t="s">
        <v>2685</v>
      </c>
      <c r="B222" s="1678" t="s">
        <v>1350</v>
      </c>
      <c r="C222" s="1681"/>
      <c r="D222" s="537"/>
      <c r="E222" s="577"/>
      <c r="F222" s="1680"/>
      <c r="G222" s="1679"/>
      <c r="H222" s="384"/>
      <c r="I222" s="577"/>
      <c r="J222" s="384"/>
      <c r="K222" s="577"/>
      <c r="L222" s="384"/>
      <c r="M222" s="577"/>
      <c r="N222" s="384"/>
      <c r="O222" s="577"/>
      <c r="P222" s="360"/>
      <c r="Q222" s="587"/>
      <c r="R222" s="627"/>
      <c r="S222" s="587"/>
      <c r="T222" s="621"/>
      <c r="U222" s="654"/>
    </row>
    <row r="223" spans="1:21" ht="21" customHeight="1" x14ac:dyDescent="0.2">
      <c r="A223" s="1870" t="s">
        <v>2686</v>
      </c>
      <c r="B223" s="1678" t="s">
        <v>1351</v>
      </c>
      <c r="C223" s="1681"/>
      <c r="D223" s="537"/>
      <c r="E223" s="577"/>
      <c r="F223" s="1680"/>
      <c r="G223" s="1679"/>
      <c r="H223" s="384"/>
      <c r="I223" s="577"/>
      <c r="J223" s="384"/>
      <c r="K223" s="577"/>
      <c r="L223" s="384"/>
      <c r="M223" s="577"/>
      <c r="N223" s="384"/>
      <c r="O223" s="577"/>
      <c r="P223" s="360"/>
      <c r="Q223" s="587"/>
      <c r="R223" s="627"/>
      <c r="S223" s="587"/>
      <c r="T223" s="621"/>
      <c r="U223" s="654"/>
    </row>
    <row r="224" spans="1:21" ht="21" customHeight="1" x14ac:dyDescent="0.2">
      <c r="A224" s="1870" t="s">
        <v>2687</v>
      </c>
      <c r="B224" s="1678" t="s">
        <v>1352</v>
      </c>
      <c r="C224" s="1681"/>
      <c r="D224" s="537"/>
      <c r="E224" s="577"/>
      <c r="F224" s="1680"/>
      <c r="G224" s="1679"/>
      <c r="H224" s="384"/>
      <c r="I224" s="577"/>
      <c r="J224" s="384"/>
      <c r="K224" s="577"/>
      <c r="L224" s="384"/>
      <c r="M224" s="577"/>
      <c r="N224" s="384"/>
      <c r="O224" s="577"/>
      <c r="P224" s="360"/>
      <c r="Q224" s="587"/>
      <c r="R224" s="627"/>
      <c r="S224" s="587"/>
      <c r="T224" s="621"/>
      <c r="U224" s="654"/>
    </row>
    <row r="225" spans="1:24" ht="21" customHeight="1" x14ac:dyDescent="0.2">
      <c r="A225" s="1870" t="s">
        <v>2688</v>
      </c>
      <c r="B225" s="1678" t="s">
        <v>1353</v>
      </c>
      <c r="C225" s="1681"/>
      <c r="D225" s="537"/>
      <c r="E225" s="577"/>
      <c r="F225" s="1680"/>
      <c r="G225" s="1679"/>
      <c r="H225" s="384"/>
      <c r="I225" s="577"/>
      <c r="J225" s="384"/>
      <c r="K225" s="577"/>
      <c r="L225" s="384"/>
      <c r="M225" s="577"/>
      <c r="N225" s="384"/>
      <c r="O225" s="577"/>
      <c r="P225" s="360"/>
      <c r="Q225" s="587"/>
      <c r="R225" s="627"/>
      <c r="S225" s="587"/>
      <c r="T225" s="621"/>
      <c r="U225" s="654"/>
    </row>
    <row r="226" spans="1:24" ht="21" customHeight="1" x14ac:dyDescent="0.2">
      <c r="A226" s="1870" t="s">
        <v>2689</v>
      </c>
      <c r="B226" s="1678" t="s">
        <v>1354</v>
      </c>
      <c r="C226" s="1681"/>
      <c r="D226" s="537"/>
      <c r="E226" s="577"/>
      <c r="F226" s="1680"/>
      <c r="G226" s="1679"/>
      <c r="H226" s="384"/>
      <c r="I226" s="577"/>
      <c r="J226" s="384"/>
      <c r="K226" s="577"/>
      <c r="L226" s="384"/>
      <c r="M226" s="577"/>
      <c r="N226" s="384"/>
      <c r="O226" s="577"/>
      <c r="P226" s="360"/>
      <c r="Q226" s="587"/>
      <c r="R226" s="627"/>
      <c r="S226" s="587"/>
      <c r="T226" s="621"/>
      <c r="U226" s="654"/>
    </row>
    <row r="227" spans="1:24" ht="21" customHeight="1" x14ac:dyDescent="0.2">
      <c r="A227" s="1870" t="s">
        <v>2690</v>
      </c>
      <c r="B227" s="1678" t="s">
        <v>1355</v>
      </c>
      <c r="C227" s="1681"/>
      <c r="D227" s="537"/>
      <c r="E227" s="577"/>
      <c r="F227" s="1680"/>
      <c r="G227" s="1679"/>
      <c r="H227" s="384"/>
      <c r="I227" s="577"/>
      <c r="J227" s="384"/>
      <c r="K227" s="577"/>
      <c r="L227" s="384"/>
      <c r="M227" s="577"/>
      <c r="N227" s="384"/>
      <c r="O227" s="577"/>
      <c r="P227" s="360"/>
      <c r="Q227" s="587"/>
      <c r="R227" s="627"/>
      <c r="S227" s="587"/>
      <c r="T227" s="621"/>
      <c r="U227" s="654"/>
    </row>
    <row r="228" spans="1:24" ht="21" customHeight="1" x14ac:dyDescent="0.2">
      <c r="A228" s="1870" t="s">
        <v>2691</v>
      </c>
      <c r="B228" s="1678" t="s">
        <v>1356</v>
      </c>
      <c r="C228" s="1681"/>
      <c r="D228" s="537"/>
      <c r="E228" s="577"/>
      <c r="F228" s="1680"/>
      <c r="G228" s="1679"/>
      <c r="H228" s="384"/>
      <c r="I228" s="577"/>
      <c r="J228" s="384"/>
      <c r="K228" s="577"/>
      <c r="L228" s="384"/>
      <c r="M228" s="577"/>
      <c r="N228" s="384"/>
      <c r="O228" s="577"/>
      <c r="P228" s="360"/>
      <c r="Q228" s="587"/>
      <c r="R228" s="627"/>
      <c r="S228" s="587"/>
      <c r="T228" s="621"/>
      <c r="U228" s="536"/>
      <c r="V228" s="591"/>
      <c r="W228" s="591"/>
      <c r="X228" s="591"/>
    </row>
    <row r="229" spans="1:24" ht="21" customHeight="1" x14ac:dyDescent="0.2">
      <c r="A229" s="1870" t="s">
        <v>2692</v>
      </c>
      <c r="B229" s="1678" t="s">
        <v>1357</v>
      </c>
      <c r="C229" s="1681"/>
      <c r="D229" s="537"/>
      <c r="E229" s="577"/>
      <c r="F229" s="1680"/>
      <c r="G229" s="1679"/>
      <c r="H229" s="384"/>
      <c r="I229" s="577"/>
      <c r="J229" s="384"/>
      <c r="K229" s="577"/>
      <c r="L229" s="384"/>
      <c r="M229" s="577"/>
      <c r="N229" s="384"/>
      <c r="O229" s="577"/>
      <c r="P229" s="360"/>
      <c r="Q229" s="587"/>
      <c r="R229" s="627"/>
      <c r="S229" s="587"/>
      <c r="T229" s="621"/>
      <c r="U229" s="654"/>
    </row>
    <row r="230" spans="1:24" ht="21" customHeight="1" x14ac:dyDescent="0.2">
      <c r="A230" s="1870" t="s">
        <v>2693</v>
      </c>
      <c r="B230" s="1678" t="s">
        <v>1358</v>
      </c>
      <c r="C230" s="1681"/>
      <c r="D230" s="537"/>
      <c r="E230" s="577"/>
      <c r="F230" s="1680"/>
      <c r="G230" s="1679"/>
      <c r="H230" s="384"/>
      <c r="I230" s="577"/>
      <c r="J230" s="384"/>
      <c r="K230" s="577"/>
      <c r="L230" s="384"/>
      <c r="M230" s="577"/>
      <c r="N230" s="384"/>
      <c r="O230" s="577"/>
      <c r="P230" s="360"/>
      <c r="Q230" s="587"/>
      <c r="R230" s="627"/>
      <c r="S230" s="587"/>
      <c r="T230" s="621"/>
      <c r="U230" s="654"/>
    </row>
    <row r="231" spans="1:24" ht="21" customHeight="1" x14ac:dyDescent="0.2">
      <c r="A231" s="1870" t="s">
        <v>2694</v>
      </c>
      <c r="B231" s="1678" t="s">
        <v>1359</v>
      </c>
      <c r="C231" s="1681">
        <f t="shared" ref="C231" si="59">C232+C233+C234+C235+C236+C237+C238+C239+C240+C241</f>
        <v>916680</v>
      </c>
      <c r="D231" s="537">
        <f t="shared" ref="D231:N231" si="60">D232+D233+D234+D235+D236+D237+D238+D239+D240+D241</f>
        <v>769506</v>
      </c>
      <c r="E231" s="535">
        <f t="shared" si="60"/>
        <v>0</v>
      </c>
      <c r="F231" s="1682">
        <f t="shared" si="60"/>
        <v>0</v>
      </c>
      <c r="G231" s="1681">
        <f t="shared" si="60"/>
        <v>0</v>
      </c>
      <c r="H231" s="537">
        <f t="shared" si="60"/>
        <v>0</v>
      </c>
      <c r="I231" s="535">
        <f t="shared" si="60"/>
        <v>0</v>
      </c>
      <c r="J231" s="537">
        <f t="shared" si="60"/>
        <v>0</v>
      </c>
      <c r="K231" s="535">
        <f t="shared" si="60"/>
        <v>0</v>
      </c>
      <c r="L231" s="537">
        <f t="shared" si="60"/>
        <v>0</v>
      </c>
      <c r="M231" s="535">
        <f t="shared" si="60"/>
        <v>0</v>
      </c>
      <c r="N231" s="537">
        <f t="shared" si="60"/>
        <v>0</v>
      </c>
      <c r="O231" s="577">
        <f t="shared" si="51"/>
        <v>0</v>
      </c>
      <c r="P231" s="360">
        <f t="shared" si="51"/>
        <v>0</v>
      </c>
      <c r="Q231" s="587">
        <f t="shared" si="57"/>
        <v>916680</v>
      </c>
      <c r="R231" s="627">
        <f t="shared" si="57"/>
        <v>769506</v>
      </c>
      <c r="S231" s="587">
        <f t="shared" si="50"/>
        <v>-147174</v>
      </c>
      <c r="T231" s="621">
        <f t="shared" si="58"/>
        <v>0.83944888074355284</v>
      </c>
      <c r="U231" s="654"/>
    </row>
    <row r="232" spans="1:24" ht="21" customHeight="1" x14ac:dyDescent="0.2">
      <c r="A232" s="1870" t="s">
        <v>2695</v>
      </c>
      <c r="B232" s="1678" t="s">
        <v>1360</v>
      </c>
      <c r="C232" s="1681">
        <v>898343</v>
      </c>
      <c r="D232" s="537">
        <v>748619</v>
      </c>
      <c r="E232" s="577"/>
      <c r="F232" s="384"/>
      <c r="G232" s="577"/>
      <c r="H232" s="384"/>
      <c r="I232" s="577"/>
      <c r="J232" s="384"/>
      <c r="K232" s="577"/>
      <c r="L232" s="384"/>
      <c r="M232" s="577"/>
      <c r="N232" s="384"/>
      <c r="O232" s="577"/>
      <c r="P232" s="360"/>
      <c r="Q232" s="587">
        <f t="shared" si="57"/>
        <v>898343</v>
      </c>
      <c r="R232" s="627">
        <f t="shared" si="57"/>
        <v>748619</v>
      </c>
      <c r="S232" s="587">
        <f t="shared" si="50"/>
        <v>-149724</v>
      </c>
      <c r="T232" s="621">
        <f t="shared" si="58"/>
        <v>0.83333314780657275</v>
      </c>
      <c r="U232" s="654"/>
    </row>
    <row r="233" spans="1:24" ht="21" customHeight="1" x14ac:dyDescent="0.2">
      <c r="A233" s="1870" t="s">
        <v>2696</v>
      </c>
      <c r="B233" s="1678" t="s">
        <v>1361</v>
      </c>
      <c r="C233" s="1681"/>
      <c r="D233" s="537"/>
      <c r="E233" s="577"/>
      <c r="F233" s="384"/>
      <c r="G233" s="577"/>
      <c r="H233" s="384"/>
      <c r="I233" s="577"/>
      <c r="J233" s="384"/>
      <c r="K233" s="577"/>
      <c r="L233" s="384"/>
      <c r="M233" s="577"/>
      <c r="N233" s="384"/>
      <c r="O233" s="577"/>
      <c r="P233" s="360"/>
      <c r="Q233" s="587"/>
      <c r="R233" s="627"/>
      <c r="S233" s="587"/>
      <c r="T233" s="621"/>
      <c r="U233" s="654"/>
    </row>
    <row r="234" spans="1:24" ht="21" customHeight="1" x14ac:dyDescent="0.2">
      <c r="A234" s="1870" t="s">
        <v>2697</v>
      </c>
      <c r="B234" s="1678" t="s">
        <v>1362</v>
      </c>
      <c r="C234" s="1681"/>
      <c r="D234" s="537"/>
      <c r="E234" s="577"/>
      <c r="F234" s="384"/>
      <c r="G234" s="577"/>
      <c r="H234" s="384"/>
      <c r="I234" s="577"/>
      <c r="J234" s="384"/>
      <c r="K234" s="577"/>
      <c r="L234" s="384"/>
      <c r="M234" s="577"/>
      <c r="N234" s="384"/>
      <c r="O234" s="577"/>
      <c r="P234" s="360"/>
      <c r="Q234" s="587"/>
      <c r="R234" s="627"/>
      <c r="S234" s="587"/>
      <c r="T234" s="621"/>
      <c r="U234" s="654"/>
    </row>
    <row r="235" spans="1:24" ht="21" customHeight="1" x14ac:dyDescent="0.2">
      <c r="A235" s="1870" t="s">
        <v>2698</v>
      </c>
      <c r="B235" s="1678" t="s">
        <v>1363</v>
      </c>
      <c r="C235" s="1681"/>
      <c r="D235" s="537"/>
      <c r="E235" s="577"/>
      <c r="F235" s="384"/>
      <c r="G235" s="577"/>
      <c r="H235" s="384"/>
      <c r="I235" s="577"/>
      <c r="J235" s="384"/>
      <c r="K235" s="577"/>
      <c r="L235" s="384"/>
      <c r="M235" s="577"/>
      <c r="N235" s="384"/>
      <c r="O235" s="577"/>
      <c r="P235" s="360"/>
      <c r="Q235" s="587"/>
      <c r="R235" s="627"/>
      <c r="S235" s="587"/>
      <c r="T235" s="621"/>
      <c r="U235" s="654"/>
    </row>
    <row r="236" spans="1:24" ht="21" customHeight="1" x14ac:dyDescent="0.2">
      <c r="A236" s="1870" t="s">
        <v>2699</v>
      </c>
      <c r="B236" s="1678" t="s">
        <v>1364</v>
      </c>
      <c r="C236" s="1681">
        <v>18337</v>
      </c>
      <c r="D236" s="537">
        <v>20887</v>
      </c>
      <c r="E236" s="577"/>
      <c r="F236" s="384"/>
      <c r="G236" s="577"/>
      <c r="H236" s="384"/>
      <c r="I236" s="577"/>
      <c r="J236" s="384"/>
      <c r="K236" s="577"/>
      <c r="L236" s="384"/>
      <c r="M236" s="577"/>
      <c r="N236" s="384"/>
      <c r="O236" s="577"/>
      <c r="P236" s="360"/>
      <c r="Q236" s="587">
        <f t="shared" si="57"/>
        <v>18337</v>
      </c>
      <c r="R236" s="627">
        <f t="shared" si="57"/>
        <v>20887</v>
      </c>
      <c r="S236" s="587">
        <f t="shared" si="50"/>
        <v>2550</v>
      </c>
      <c r="T236" s="621">
        <f t="shared" si="58"/>
        <v>1.1390630964716149</v>
      </c>
      <c r="U236" s="654"/>
    </row>
    <row r="237" spans="1:24" ht="21" customHeight="1" x14ac:dyDescent="0.2">
      <c r="A237" s="1870" t="s">
        <v>2700</v>
      </c>
      <c r="B237" s="1678" t="s">
        <v>1365</v>
      </c>
      <c r="C237" s="1681"/>
      <c r="D237" s="537"/>
      <c r="E237" s="577"/>
      <c r="F237" s="384"/>
      <c r="G237" s="577"/>
      <c r="H237" s="384"/>
      <c r="I237" s="577"/>
      <c r="J237" s="384"/>
      <c r="K237" s="577"/>
      <c r="L237" s="384"/>
      <c r="M237" s="577"/>
      <c r="N237" s="384"/>
      <c r="O237" s="577"/>
      <c r="P237" s="360"/>
      <c r="Q237" s="587"/>
      <c r="R237" s="627"/>
      <c r="S237" s="587"/>
      <c r="T237" s="621"/>
      <c r="U237" s="654"/>
    </row>
    <row r="238" spans="1:24" ht="21" customHeight="1" x14ac:dyDescent="0.2">
      <c r="A238" s="1870" t="s">
        <v>2701</v>
      </c>
      <c r="B238" s="1678" t="s">
        <v>1366</v>
      </c>
      <c r="C238" s="1681"/>
      <c r="D238" s="537"/>
      <c r="E238" s="577"/>
      <c r="F238" s="384"/>
      <c r="G238" s="577"/>
      <c r="H238" s="384"/>
      <c r="I238" s="577"/>
      <c r="J238" s="384"/>
      <c r="K238" s="577"/>
      <c r="L238" s="384"/>
      <c r="M238" s="577"/>
      <c r="N238" s="384"/>
      <c r="O238" s="577"/>
      <c r="P238" s="360"/>
      <c r="Q238" s="587"/>
      <c r="R238" s="627"/>
      <c r="S238" s="587"/>
      <c r="T238" s="621"/>
      <c r="U238" s="654"/>
    </row>
    <row r="239" spans="1:24" s="579" customFormat="1" ht="21.75" customHeight="1" x14ac:dyDescent="0.2">
      <c r="A239" s="1870" t="s">
        <v>2702</v>
      </c>
      <c r="B239" s="1678" t="s">
        <v>1367</v>
      </c>
      <c r="C239" s="1681"/>
      <c r="D239" s="537"/>
      <c r="E239" s="577"/>
      <c r="F239" s="384"/>
      <c r="G239" s="577"/>
      <c r="H239" s="384"/>
      <c r="I239" s="577"/>
      <c r="J239" s="384"/>
      <c r="K239" s="577"/>
      <c r="L239" s="384"/>
      <c r="M239" s="577"/>
      <c r="N239" s="384"/>
      <c r="O239" s="577"/>
      <c r="P239" s="360"/>
      <c r="Q239" s="587"/>
      <c r="R239" s="627"/>
      <c r="S239" s="587"/>
      <c r="T239" s="621"/>
      <c r="U239" s="745"/>
    </row>
    <row r="240" spans="1:24" ht="14.25" customHeight="1" x14ac:dyDescent="0.2">
      <c r="A240" s="1870" t="s">
        <v>2703</v>
      </c>
      <c r="B240" s="1678" t="s">
        <v>1368</v>
      </c>
      <c r="C240" s="1681"/>
      <c r="D240" s="537"/>
      <c r="E240" s="577"/>
      <c r="F240" s="384"/>
      <c r="G240" s="577"/>
      <c r="H240" s="384"/>
      <c r="I240" s="577"/>
      <c r="J240" s="384"/>
      <c r="K240" s="577"/>
      <c r="L240" s="384"/>
      <c r="M240" s="577"/>
      <c r="N240" s="384"/>
      <c r="O240" s="577"/>
      <c r="P240" s="360"/>
      <c r="Q240" s="587"/>
      <c r="R240" s="627"/>
      <c r="S240" s="587"/>
      <c r="T240" s="621"/>
      <c r="U240" s="654"/>
    </row>
    <row r="241" spans="1:21" ht="22.5" x14ac:dyDescent="0.2">
      <c r="A241" s="1870" t="s">
        <v>2704</v>
      </c>
      <c r="B241" s="1678" t="s">
        <v>1369</v>
      </c>
      <c r="C241" s="1681"/>
      <c r="D241" s="537"/>
      <c r="E241" s="577"/>
      <c r="F241" s="384"/>
      <c r="G241" s="577"/>
      <c r="H241" s="384"/>
      <c r="I241" s="577"/>
      <c r="J241" s="384"/>
      <c r="K241" s="577"/>
      <c r="L241" s="384"/>
      <c r="M241" s="577"/>
      <c r="N241" s="384"/>
      <c r="O241" s="577"/>
      <c r="P241" s="360"/>
      <c r="Q241" s="587"/>
      <c r="R241" s="627"/>
      <c r="S241" s="587"/>
      <c r="T241" s="621"/>
      <c r="U241" s="654"/>
    </row>
    <row r="242" spans="1:21" ht="21" x14ac:dyDescent="0.2">
      <c r="A242" s="1869" t="s">
        <v>2705</v>
      </c>
      <c r="B242" s="1727" t="s">
        <v>1370</v>
      </c>
      <c r="C242" s="1683">
        <f t="shared" ref="C242" si="61">C219+C220+C221+C222+C223+C226+C227+C228+C231</f>
        <v>916680</v>
      </c>
      <c r="D242" s="561">
        <f t="shared" ref="D242:N242" si="62">D219+D220+D221+D222+D223+D226+D227+D228+D231</f>
        <v>769506</v>
      </c>
      <c r="E242" s="562">
        <f t="shared" si="62"/>
        <v>0</v>
      </c>
      <c r="F242" s="561">
        <f t="shared" si="62"/>
        <v>0</v>
      </c>
      <c r="G242" s="562">
        <f t="shared" si="62"/>
        <v>0</v>
      </c>
      <c r="H242" s="561">
        <f t="shared" si="62"/>
        <v>0</v>
      </c>
      <c r="I242" s="562">
        <f t="shared" si="62"/>
        <v>0</v>
      </c>
      <c r="J242" s="561">
        <f t="shared" si="62"/>
        <v>0</v>
      </c>
      <c r="K242" s="562">
        <f t="shared" si="62"/>
        <v>0</v>
      </c>
      <c r="L242" s="561">
        <f t="shared" si="62"/>
        <v>0</v>
      </c>
      <c r="M242" s="562">
        <f t="shared" si="62"/>
        <v>0</v>
      </c>
      <c r="N242" s="561">
        <f t="shared" si="62"/>
        <v>0</v>
      </c>
      <c r="O242" s="580">
        <f t="shared" si="51"/>
        <v>0</v>
      </c>
      <c r="P242" s="581">
        <f t="shared" si="51"/>
        <v>0</v>
      </c>
      <c r="Q242" s="628">
        <f t="shared" si="57"/>
        <v>916680</v>
      </c>
      <c r="R242" s="629">
        <f t="shared" si="57"/>
        <v>769506</v>
      </c>
      <c r="S242" s="628">
        <f t="shared" si="50"/>
        <v>-147174</v>
      </c>
      <c r="T242" s="1701">
        <f t="shared" si="58"/>
        <v>0.83944888074355284</v>
      </c>
      <c r="U242" s="654"/>
    </row>
    <row r="243" spans="1:21" ht="14.25" customHeight="1" x14ac:dyDescent="0.2">
      <c r="A243" s="1870" t="s">
        <v>2706</v>
      </c>
      <c r="B243" s="1678" t="s">
        <v>1371</v>
      </c>
      <c r="C243" s="1681">
        <v>145209</v>
      </c>
      <c r="D243" s="537">
        <v>71981</v>
      </c>
      <c r="E243" s="577"/>
      <c r="F243" s="384"/>
      <c r="G243" s="577"/>
      <c r="H243" s="384"/>
      <c r="I243" s="577"/>
      <c r="J243" s="384"/>
      <c r="K243" s="577">
        <v>6</v>
      </c>
      <c r="L243" s="384"/>
      <c r="M243" s="577"/>
      <c r="N243" s="384">
        <v>1</v>
      </c>
      <c r="O243" s="577"/>
      <c r="P243" s="360"/>
      <c r="Q243" s="587">
        <f t="shared" si="57"/>
        <v>145209</v>
      </c>
      <c r="R243" s="627">
        <f t="shared" si="57"/>
        <v>71981</v>
      </c>
      <c r="S243" s="587">
        <f t="shared" si="50"/>
        <v>-73228</v>
      </c>
      <c r="T243" s="621">
        <f t="shared" si="58"/>
        <v>0.49570618901032304</v>
      </c>
      <c r="U243" s="654"/>
    </row>
    <row r="244" spans="1:21" ht="23.25" customHeight="1" x14ac:dyDescent="0.2">
      <c r="A244" s="1870" t="s">
        <v>2707</v>
      </c>
      <c r="B244" s="1678" t="s">
        <v>1372</v>
      </c>
      <c r="C244" s="1681"/>
      <c r="D244" s="537"/>
      <c r="E244" s="577"/>
      <c r="F244" s="384">
        <v>7</v>
      </c>
      <c r="G244" s="577"/>
      <c r="H244" s="384"/>
      <c r="I244" s="577"/>
      <c r="J244" s="384"/>
      <c r="K244" s="577"/>
      <c r="L244" s="384"/>
      <c r="M244" s="577"/>
      <c r="N244" s="384"/>
      <c r="O244" s="577"/>
      <c r="P244" s="360"/>
      <c r="Q244" s="587"/>
      <c r="R244" s="627"/>
      <c r="S244" s="587"/>
      <c r="T244" s="621"/>
      <c r="U244" s="654"/>
    </row>
    <row r="245" spans="1:21" ht="23.25" customHeight="1" x14ac:dyDescent="0.2">
      <c r="A245" s="1870" t="s">
        <v>2708</v>
      </c>
      <c r="B245" s="1678" t="s">
        <v>1373</v>
      </c>
      <c r="C245" s="1681">
        <v>96</v>
      </c>
      <c r="D245" s="537">
        <v>45</v>
      </c>
      <c r="E245" s="577"/>
      <c r="F245" s="384"/>
      <c r="G245" s="577"/>
      <c r="H245" s="384"/>
      <c r="I245" s="577"/>
      <c r="J245" s="384"/>
      <c r="K245" s="577"/>
      <c r="L245" s="384"/>
      <c r="M245" s="577"/>
      <c r="N245" s="384"/>
      <c r="O245" s="577"/>
      <c r="P245" s="360"/>
      <c r="Q245" s="587">
        <f t="shared" si="57"/>
        <v>96</v>
      </c>
      <c r="R245" s="627">
        <f t="shared" si="57"/>
        <v>45</v>
      </c>
      <c r="S245" s="587">
        <f t="shared" si="50"/>
        <v>-51</v>
      </c>
      <c r="T245" s="621">
        <f t="shared" si="58"/>
        <v>0.46875</v>
      </c>
      <c r="U245" s="654"/>
    </row>
    <row r="246" spans="1:21" ht="23.25" customHeight="1" x14ac:dyDescent="0.2">
      <c r="A246" s="1870" t="s">
        <v>2709</v>
      </c>
      <c r="B246" s="1678" t="s">
        <v>1374</v>
      </c>
      <c r="C246" s="1681"/>
      <c r="D246" s="537"/>
      <c r="E246" s="577"/>
      <c r="F246" s="384"/>
      <c r="G246" s="577"/>
      <c r="H246" s="384"/>
      <c r="I246" s="577"/>
      <c r="J246" s="384"/>
      <c r="K246" s="577"/>
      <c r="L246" s="384"/>
      <c r="M246" s="577"/>
      <c r="N246" s="384"/>
      <c r="O246" s="577"/>
      <c r="P246" s="360"/>
      <c r="Q246" s="587"/>
      <c r="R246" s="627"/>
      <c r="S246" s="587"/>
      <c r="T246" s="621"/>
      <c r="U246" s="654"/>
    </row>
    <row r="247" spans="1:21" ht="22.5" x14ac:dyDescent="0.2">
      <c r="A247" s="1870" t="s">
        <v>2710</v>
      </c>
      <c r="B247" s="1678" t="s">
        <v>1375</v>
      </c>
      <c r="C247" s="1681"/>
      <c r="D247" s="537"/>
      <c r="E247" s="577"/>
      <c r="F247" s="384"/>
      <c r="G247" s="577"/>
      <c r="H247" s="384"/>
      <c r="I247" s="577"/>
      <c r="J247" s="384"/>
      <c r="K247" s="577"/>
      <c r="L247" s="384"/>
      <c r="M247" s="577"/>
      <c r="N247" s="384"/>
      <c r="O247" s="577"/>
      <c r="P247" s="360"/>
      <c r="Q247" s="587"/>
      <c r="R247" s="627"/>
      <c r="S247" s="587"/>
      <c r="T247" s="621"/>
      <c r="U247" s="654"/>
    </row>
    <row r="248" spans="1:21" ht="22.5" x14ac:dyDescent="0.2">
      <c r="A248" s="1870" t="s">
        <v>2711</v>
      </c>
      <c r="B248" s="1678" t="s">
        <v>1376</v>
      </c>
      <c r="C248" s="1681"/>
      <c r="D248" s="537"/>
      <c r="E248" s="577"/>
      <c r="F248" s="384"/>
      <c r="G248" s="577"/>
      <c r="H248" s="384"/>
      <c r="I248" s="577"/>
      <c r="J248" s="384"/>
      <c r="K248" s="577"/>
      <c r="L248" s="384"/>
      <c r="M248" s="577"/>
      <c r="N248" s="384"/>
      <c r="O248" s="577"/>
      <c r="P248" s="360"/>
      <c r="Q248" s="587"/>
      <c r="R248" s="627"/>
      <c r="S248" s="587"/>
      <c r="T248" s="621"/>
      <c r="U248" s="654"/>
    </row>
    <row r="249" spans="1:21" s="579" customFormat="1" ht="22.5" customHeight="1" x14ac:dyDescent="0.2">
      <c r="A249" s="1870" t="s">
        <v>2712</v>
      </c>
      <c r="B249" s="1678" t="s">
        <v>1377</v>
      </c>
      <c r="C249" s="1681">
        <v>70712</v>
      </c>
      <c r="D249" s="537">
        <v>79091</v>
      </c>
      <c r="E249" s="577"/>
      <c r="F249" s="384"/>
      <c r="G249" s="577">
        <v>150</v>
      </c>
      <c r="H249" s="384">
        <v>150</v>
      </c>
      <c r="I249" s="577"/>
      <c r="J249" s="384"/>
      <c r="K249" s="577"/>
      <c r="L249" s="384"/>
      <c r="M249" s="577">
        <v>13826</v>
      </c>
      <c r="N249" s="384">
        <v>23795</v>
      </c>
      <c r="O249" s="577">
        <f t="shared" si="51"/>
        <v>13976</v>
      </c>
      <c r="P249" s="360">
        <f t="shared" si="51"/>
        <v>23945</v>
      </c>
      <c r="Q249" s="587">
        <f t="shared" si="57"/>
        <v>84688</v>
      </c>
      <c r="R249" s="627">
        <f t="shared" si="57"/>
        <v>103036</v>
      </c>
      <c r="S249" s="587">
        <f t="shared" si="50"/>
        <v>18348</v>
      </c>
      <c r="T249" s="621">
        <f t="shared" si="58"/>
        <v>1.2166540714150764</v>
      </c>
      <c r="U249" s="745"/>
    </row>
    <row r="250" spans="1:21" s="579" customFormat="1" ht="14.25" customHeight="1" x14ac:dyDescent="0.2">
      <c r="A250" s="1870" t="s">
        <v>2713</v>
      </c>
      <c r="B250" s="1678" t="s">
        <v>1378</v>
      </c>
      <c r="C250" s="1681"/>
      <c r="D250" s="537"/>
      <c r="E250" s="577"/>
      <c r="F250" s="384"/>
      <c r="G250" s="577"/>
      <c r="H250" s="384"/>
      <c r="I250" s="577"/>
      <c r="J250" s="384"/>
      <c r="K250" s="577"/>
      <c r="L250" s="384"/>
      <c r="M250" s="577"/>
      <c r="N250" s="384"/>
      <c r="O250" s="577"/>
      <c r="P250" s="360"/>
      <c r="Q250" s="587"/>
      <c r="R250" s="627"/>
      <c r="S250" s="587"/>
      <c r="T250" s="621"/>
      <c r="U250" s="745"/>
    </row>
    <row r="251" spans="1:21" s="579" customFormat="1" ht="22.5" customHeight="1" x14ac:dyDescent="0.2">
      <c r="A251" s="1870" t="s">
        <v>2714</v>
      </c>
      <c r="B251" s="1678" t="s">
        <v>1379</v>
      </c>
      <c r="C251" s="1681"/>
      <c r="D251" s="537"/>
      <c r="E251" s="577"/>
      <c r="F251" s="384"/>
      <c r="G251" s="577"/>
      <c r="H251" s="384"/>
      <c r="I251" s="577"/>
      <c r="J251" s="384"/>
      <c r="K251" s="577"/>
      <c r="L251" s="384"/>
      <c r="M251" s="577"/>
      <c r="N251" s="384"/>
      <c r="O251" s="577"/>
      <c r="P251" s="360"/>
      <c r="Q251" s="587"/>
      <c r="R251" s="627"/>
      <c r="S251" s="587"/>
      <c r="T251" s="621"/>
      <c r="U251" s="745"/>
    </row>
    <row r="252" spans="1:21" ht="21" x14ac:dyDescent="0.2">
      <c r="A252" s="1869" t="s">
        <v>2715</v>
      </c>
      <c r="B252" s="1727" t="s">
        <v>1380</v>
      </c>
      <c r="C252" s="1683">
        <f t="shared" ref="C252" si="63">C243+C244+C245+C246+C247+C248+C249+C250+C251</f>
        <v>216017</v>
      </c>
      <c r="D252" s="561">
        <f t="shared" ref="D252:N252" si="64">D243+D244+D245+D246+D247+D248+D249+D250+D251</f>
        <v>151117</v>
      </c>
      <c r="E252" s="562">
        <f t="shared" si="64"/>
        <v>0</v>
      </c>
      <c r="F252" s="561">
        <f t="shared" si="64"/>
        <v>7</v>
      </c>
      <c r="G252" s="562">
        <f t="shared" si="64"/>
        <v>150</v>
      </c>
      <c r="H252" s="561">
        <f t="shared" si="64"/>
        <v>150</v>
      </c>
      <c r="I252" s="562">
        <f t="shared" si="64"/>
        <v>0</v>
      </c>
      <c r="J252" s="561">
        <f t="shared" si="64"/>
        <v>0</v>
      </c>
      <c r="K252" s="562">
        <f t="shared" si="64"/>
        <v>6</v>
      </c>
      <c r="L252" s="561">
        <f t="shared" si="64"/>
        <v>0</v>
      </c>
      <c r="M252" s="562">
        <f t="shared" si="64"/>
        <v>13826</v>
      </c>
      <c r="N252" s="561">
        <f t="shared" si="64"/>
        <v>23796</v>
      </c>
      <c r="O252" s="580">
        <f t="shared" ref="O252:P258" si="65">G252+I252+K252+M252</f>
        <v>13982</v>
      </c>
      <c r="P252" s="581">
        <f t="shared" si="65"/>
        <v>23946</v>
      </c>
      <c r="Q252" s="628">
        <f t="shared" ref="Q252:R258" si="66">C252+E252+O252</f>
        <v>229999</v>
      </c>
      <c r="R252" s="629">
        <f t="shared" si="66"/>
        <v>175070</v>
      </c>
      <c r="S252" s="628">
        <f t="shared" ref="S252:S258" si="67">R252-Q252</f>
        <v>-54929</v>
      </c>
      <c r="T252" s="1701">
        <f t="shared" si="58"/>
        <v>0.76117722250966313</v>
      </c>
      <c r="U252" s="654"/>
    </row>
    <row r="253" spans="1:21" ht="14.25" customHeight="1" x14ac:dyDescent="0.2">
      <c r="A253" s="1869" t="s">
        <v>2716</v>
      </c>
      <c r="B253" s="1727" t="s">
        <v>1381</v>
      </c>
      <c r="C253" s="1683">
        <f t="shared" ref="C253" si="68">C218+C242+C252</f>
        <v>1193980</v>
      </c>
      <c r="D253" s="561">
        <f t="shared" ref="D253:N253" si="69">D218+D242+D252</f>
        <v>970090</v>
      </c>
      <c r="E253" s="562">
        <f t="shared" si="69"/>
        <v>381</v>
      </c>
      <c r="F253" s="561">
        <f t="shared" si="69"/>
        <v>207</v>
      </c>
      <c r="G253" s="562">
        <f t="shared" si="69"/>
        <v>953</v>
      </c>
      <c r="H253" s="561">
        <f t="shared" si="69"/>
        <v>931</v>
      </c>
      <c r="I253" s="562">
        <f t="shared" si="69"/>
        <v>0</v>
      </c>
      <c r="J253" s="561">
        <f t="shared" si="69"/>
        <v>7</v>
      </c>
      <c r="K253" s="562">
        <f t="shared" si="69"/>
        <v>6</v>
      </c>
      <c r="L253" s="561">
        <f t="shared" si="69"/>
        <v>634</v>
      </c>
      <c r="M253" s="562">
        <f t="shared" si="69"/>
        <v>13842</v>
      </c>
      <c r="N253" s="561">
        <f t="shared" si="69"/>
        <v>23825</v>
      </c>
      <c r="O253" s="580">
        <f t="shared" si="65"/>
        <v>14801</v>
      </c>
      <c r="P253" s="581">
        <f t="shared" si="65"/>
        <v>25397</v>
      </c>
      <c r="Q253" s="628">
        <f t="shared" si="66"/>
        <v>1209162</v>
      </c>
      <c r="R253" s="629">
        <f t="shared" si="66"/>
        <v>995694</v>
      </c>
      <c r="S253" s="628">
        <f t="shared" si="67"/>
        <v>-213468</v>
      </c>
      <c r="T253" s="1701">
        <f t="shared" si="58"/>
        <v>0.82345789894158106</v>
      </c>
      <c r="U253" s="654"/>
    </row>
    <row r="254" spans="1:21" ht="21" x14ac:dyDescent="0.2">
      <c r="A254" s="1869" t="s">
        <v>2717</v>
      </c>
      <c r="B254" s="1727" t="s">
        <v>1382</v>
      </c>
      <c r="C254" s="1683"/>
      <c r="D254" s="561"/>
      <c r="E254" s="580"/>
      <c r="F254" s="630"/>
      <c r="G254" s="580"/>
      <c r="H254" s="630"/>
      <c r="I254" s="580"/>
      <c r="J254" s="630"/>
      <c r="K254" s="580"/>
      <c r="L254" s="630"/>
      <c r="M254" s="580"/>
      <c r="N254" s="630"/>
      <c r="O254" s="580"/>
      <c r="P254" s="581"/>
      <c r="Q254" s="628"/>
      <c r="R254" s="629"/>
      <c r="S254" s="628"/>
      <c r="T254" s="1701"/>
      <c r="U254" s="654"/>
    </row>
    <row r="255" spans="1:21" s="579" customFormat="1" ht="14.25" customHeight="1" x14ac:dyDescent="0.2">
      <c r="A255" s="1870" t="s">
        <v>2718</v>
      </c>
      <c r="B255" s="1678" t="s">
        <v>1383</v>
      </c>
      <c r="C255" s="1681"/>
      <c r="D255" s="537"/>
      <c r="E255" s="577"/>
      <c r="F255" s="384"/>
      <c r="G255" s="577"/>
      <c r="H255" s="384"/>
      <c r="I255" s="577"/>
      <c r="J255" s="384"/>
      <c r="K255" s="577"/>
      <c r="L255" s="384"/>
      <c r="M255" s="577">
        <v>12473</v>
      </c>
      <c r="N255" s="384">
        <v>2235</v>
      </c>
      <c r="O255" s="577">
        <f t="shared" si="65"/>
        <v>12473</v>
      </c>
      <c r="P255" s="360">
        <f t="shared" si="65"/>
        <v>2235</v>
      </c>
      <c r="Q255" s="587">
        <f t="shared" si="66"/>
        <v>12473</v>
      </c>
      <c r="R255" s="627">
        <f t="shared" si="66"/>
        <v>2235</v>
      </c>
      <c r="S255" s="587">
        <f t="shared" si="67"/>
        <v>-10238</v>
      </c>
      <c r="T255" s="621">
        <f t="shared" si="58"/>
        <v>0.17918704401507254</v>
      </c>
      <c r="U255" s="745"/>
    </row>
    <row r="256" spans="1:21" ht="14.25" customHeight="1" x14ac:dyDescent="0.2">
      <c r="A256" s="1870" t="s">
        <v>2719</v>
      </c>
      <c r="B256" s="1678" t="s">
        <v>1384</v>
      </c>
      <c r="C256" s="1681">
        <v>2829</v>
      </c>
      <c r="D256" s="537">
        <v>3153</v>
      </c>
      <c r="E256" s="1679">
        <v>15543</v>
      </c>
      <c r="F256" s="1680">
        <v>17435</v>
      </c>
      <c r="G256" s="1679">
        <v>18411</v>
      </c>
      <c r="H256" s="384"/>
      <c r="I256" s="577">
        <v>7195</v>
      </c>
      <c r="J256" s="384"/>
      <c r="K256" s="577">
        <v>2972</v>
      </c>
      <c r="L256" s="384"/>
      <c r="M256" s="577">
        <v>24114</v>
      </c>
      <c r="N256" s="384"/>
      <c r="O256" s="577">
        <f t="shared" si="65"/>
        <v>52692</v>
      </c>
      <c r="P256" s="360">
        <f t="shared" si="65"/>
        <v>0</v>
      </c>
      <c r="Q256" s="587">
        <f t="shared" si="66"/>
        <v>71064</v>
      </c>
      <c r="R256" s="627">
        <f t="shared" si="66"/>
        <v>20588</v>
      </c>
      <c r="S256" s="587">
        <f t="shared" si="67"/>
        <v>-50476</v>
      </c>
      <c r="T256" s="621">
        <f t="shared" si="58"/>
        <v>0.28971068332770461</v>
      </c>
      <c r="U256" s="654"/>
    </row>
    <row r="257" spans="1:21" x14ac:dyDescent="0.2">
      <c r="A257" s="1870" t="s">
        <v>2720</v>
      </c>
      <c r="B257" s="1678" t="s">
        <v>1385</v>
      </c>
      <c r="C257" s="1681">
        <v>2918260</v>
      </c>
      <c r="D257" s="537">
        <v>2842098</v>
      </c>
      <c r="E257" s="577"/>
      <c r="F257" s="384"/>
      <c r="G257" s="577"/>
      <c r="H257" s="384"/>
      <c r="I257" s="577"/>
      <c r="J257" s="384"/>
      <c r="K257" s="577"/>
      <c r="L257" s="384"/>
      <c r="M257" s="577"/>
      <c r="N257" s="384"/>
      <c r="O257" s="577">
        <f t="shared" si="65"/>
        <v>0</v>
      </c>
      <c r="P257" s="360">
        <f t="shared" si="65"/>
        <v>0</v>
      </c>
      <c r="Q257" s="587">
        <f t="shared" si="66"/>
        <v>2918260</v>
      </c>
      <c r="R257" s="627">
        <f t="shared" si="66"/>
        <v>2842098</v>
      </c>
      <c r="S257" s="587">
        <f t="shared" si="67"/>
        <v>-76162</v>
      </c>
      <c r="T257" s="621">
        <f t="shared" si="58"/>
        <v>0.97390157148437773</v>
      </c>
      <c r="U257" s="654"/>
    </row>
    <row r="258" spans="1:21" ht="12" thickBot="1" x14ac:dyDescent="0.25">
      <c r="A258" s="1869" t="s">
        <v>2721</v>
      </c>
      <c r="B258" s="1727" t="s">
        <v>1386</v>
      </c>
      <c r="C258" s="1683">
        <f>SUM(C255:C257)</f>
        <v>2921089</v>
      </c>
      <c r="D258" s="561">
        <f t="shared" ref="D258:N258" si="70">SUM(D255:D257)</f>
        <v>2845251</v>
      </c>
      <c r="E258" s="562">
        <f t="shared" si="70"/>
        <v>15543</v>
      </c>
      <c r="F258" s="561">
        <f t="shared" si="70"/>
        <v>17435</v>
      </c>
      <c r="G258" s="562">
        <f t="shared" si="70"/>
        <v>18411</v>
      </c>
      <c r="H258" s="561">
        <f t="shared" si="70"/>
        <v>0</v>
      </c>
      <c r="I258" s="562">
        <f t="shared" si="70"/>
        <v>7195</v>
      </c>
      <c r="J258" s="561">
        <f t="shared" si="70"/>
        <v>0</v>
      </c>
      <c r="K258" s="562">
        <f t="shared" si="70"/>
        <v>2972</v>
      </c>
      <c r="L258" s="561">
        <f t="shared" si="70"/>
        <v>0</v>
      </c>
      <c r="M258" s="562">
        <f t="shared" si="70"/>
        <v>36587</v>
      </c>
      <c r="N258" s="561">
        <f t="shared" si="70"/>
        <v>2235</v>
      </c>
      <c r="O258" s="580">
        <f t="shared" si="65"/>
        <v>65165</v>
      </c>
      <c r="P258" s="581">
        <f t="shared" si="65"/>
        <v>2235</v>
      </c>
      <c r="Q258" s="628">
        <f t="shared" si="66"/>
        <v>3001797</v>
      </c>
      <c r="R258" s="629">
        <f t="shared" si="66"/>
        <v>2864921</v>
      </c>
      <c r="S258" s="1700">
        <f t="shared" si="67"/>
        <v>-136876</v>
      </c>
      <c r="T258" s="1701">
        <f t="shared" si="58"/>
        <v>0.95440197988071807</v>
      </c>
      <c r="U258" s="654"/>
    </row>
    <row r="259" spans="1:21" ht="12" thickBot="1" x14ac:dyDescent="0.25">
      <c r="A259" s="1676" t="s">
        <v>2722</v>
      </c>
      <c r="B259" s="1674" t="s">
        <v>1387</v>
      </c>
      <c r="C259" s="1690">
        <f>C192+C253+C254+C258</f>
        <v>21169248</v>
      </c>
      <c r="D259" s="1695">
        <f t="shared" ref="D259:S259" si="71">D192+D253+D254+D258</f>
        <v>21071041</v>
      </c>
      <c r="E259" s="1694">
        <f t="shared" si="71"/>
        <v>7677</v>
      </c>
      <c r="F259" s="1695">
        <f t="shared" si="71"/>
        <v>10316</v>
      </c>
      <c r="G259" s="1694">
        <f>G192+G253+G254+G258</f>
        <v>46865</v>
      </c>
      <c r="H259" s="1695">
        <f t="shared" ref="H259:P259" si="72">H192+H253+H254+H258</f>
        <v>45785</v>
      </c>
      <c r="I259" s="1694">
        <f t="shared" si="72"/>
        <v>8506</v>
      </c>
      <c r="J259" s="1695">
        <f t="shared" si="72"/>
        <v>4547</v>
      </c>
      <c r="K259" s="1694">
        <f t="shared" si="72"/>
        <v>15008</v>
      </c>
      <c r="L259" s="1695">
        <f t="shared" si="72"/>
        <v>12842</v>
      </c>
      <c r="M259" s="1694">
        <f t="shared" si="72"/>
        <v>39193</v>
      </c>
      <c r="N259" s="1695">
        <f t="shared" si="72"/>
        <v>36189</v>
      </c>
      <c r="O259" s="1694">
        <f t="shared" si="72"/>
        <v>109572</v>
      </c>
      <c r="P259" s="1690">
        <f t="shared" si="72"/>
        <v>99363</v>
      </c>
      <c r="Q259" s="1698">
        <f t="shared" si="71"/>
        <v>21286497</v>
      </c>
      <c r="R259" s="1699">
        <f t="shared" si="71"/>
        <v>21180720</v>
      </c>
      <c r="S259" s="1698">
        <f t="shared" si="71"/>
        <v>-105777</v>
      </c>
      <c r="T259" s="1703">
        <f t="shared" si="58"/>
        <v>0.99503079346498391</v>
      </c>
      <c r="U259" s="654"/>
    </row>
    <row r="260" spans="1:21" x14ac:dyDescent="0.2">
      <c r="A260" s="654"/>
      <c r="B260" s="654"/>
      <c r="C260" s="654"/>
      <c r="D260" s="654"/>
      <c r="E260" s="654"/>
      <c r="F260" s="654"/>
      <c r="G260" s="654"/>
      <c r="H260" s="654"/>
      <c r="I260" s="654"/>
      <c r="J260" s="654"/>
      <c r="K260" s="654"/>
      <c r="L260" s="654"/>
      <c r="M260" s="654"/>
      <c r="N260" s="654"/>
      <c r="O260" s="654"/>
      <c r="P260" s="654"/>
      <c r="Q260" s="654"/>
      <c r="R260" s="654"/>
      <c r="S260" s="654"/>
      <c r="T260" s="654"/>
      <c r="U260" s="654"/>
    </row>
  </sheetData>
  <mergeCells count="15">
    <mergeCell ref="A5:T5"/>
    <mergeCell ref="A4:T4"/>
    <mergeCell ref="A3:T3"/>
    <mergeCell ref="A1:T1"/>
    <mergeCell ref="M6:N6"/>
    <mergeCell ref="O6:P6"/>
    <mergeCell ref="Q6:R6"/>
    <mergeCell ref="S6:T6"/>
    <mergeCell ref="A6:A7"/>
    <mergeCell ref="B6:B7"/>
    <mergeCell ref="C6:D6"/>
    <mergeCell ref="E6:F6"/>
    <mergeCell ref="G6:H6"/>
    <mergeCell ref="I6:J6"/>
    <mergeCell ref="K6:L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6" tint="-0.249977111117893"/>
  </sheetPr>
  <dimension ref="A1:L111"/>
  <sheetViews>
    <sheetView workbookViewId="0">
      <pane ySplit="7" topLeftCell="A8" activePane="bottomLeft" state="frozen"/>
      <selection pane="bottomLeft" activeCell="L20" sqref="L20"/>
    </sheetView>
  </sheetViews>
  <sheetFormatPr defaultRowHeight="11.25" x14ac:dyDescent="0.2"/>
  <cols>
    <col min="1" max="1" width="26.5703125" style="586" customWidth="1"/>
    <col min="2" max="2" width="21.140625" style="586" customWidth="1"/>
    <col min="3" max="3" width="15" style="698" customWidth="1"/>
    <col min="4" max="7" width="13.28515625" style="586" customWidth="1"/>
    <col min="8" max="16384" width="9.140625" style="586"/>
  </cols>
  <sheetData>
    <row r="1" spans="1:12" ht="12.75" customHeight="1" x14ac:dyDescent="0.2">
      <c r="A1" s="2199" t="s">
        <v>3038</v>
      </c>
      <c r="B1" s="2199"/>
      <c r="C1" s="2199"/>
      <c r="D1" s="2199"/>
      <c r="E1" s="2199"/>
      <c r="F1" s="2199"/>
      <c r="G1" s="2199"/>
      <c r="H1" s="578"/>
      <c r="I1" s="578"/>
      <c r="J1" s="578"/>
      <c r="K1" s="578"/>
      <c r="L1" s="578"/>
    </row>
    <row r="2" spans="1:12" x14ac:dyDescent="0.2">
      <c r="C2" s="697"/>
      <c r="D2" s="649"/>
      <c r="E2" s="632"/>
      <c r="F2" s="632"/>
      <c r="G2" s="632"/>
      <c r="H2" s="632"/>
      <c r="I2" s="632"/>
      <c r="J2" s="632"/>
      <c r="K2" s="632"/>
      <c r="L2" s="632"/>
    </row>
    <row r="3" spans="1:12" ht="12.75" customHeight="1" x14ac:dyDescent="0.2">
      <c r="A3" s="2200" t="s">
        <v>53</v>
      </c>
      <c r="B3" s="2200"/>
      <c r="C3" s="2200"/>
      <c r="D3" s="2200"/>
      <c r="E3" s="2200"/>
      <c r="F3" s="2200"/>
      <c r="G3" s="2200"/>
      <c r="H3" s="650"/>
      <c r="I3" s="650"/>
      <c r="J3" s="650"/>
      <c r="K3" s="650"/>
      <c r="L3" s="650"/>
    </row>
    <row r="4" spans="1:12" ht="12.75" customHeight="1" x14ac:dyDescent="0.2">
      <c r="A4" s="2200" t="s">
        <v>2723</v>
      </c>
      <c r="B4" s="2200"/>
      <c r="C4" s="2200"/>
      <c r="D4" s="2200"/>
      <c r="E4" s="2200"/>
      <c r="F4" s="2200"/>
      <c r="G4" s="2200"/>
      <c r="H4" s="650"/>
      <c r="I4" s="650"/>
      <c r="J4" s="650"/>
      <c r="K4" s="650"/>
      <c r="L4" s="650"/>
    </row>
    <row r="5" spans="1:12" x14ac:dyDescent="0.2">
      <c r="C5" s="707"/>
      <c r="D5" s="707"/>
      <c r="E5" s="707"/>
      <c r="F5" s="707"/>
      <c r="G5" s="707"/>
      <c r="H5" s="707"/>
      <c r="I5" s="707"/>
      <c r="J5" s="707"/>
      <c r="K5" s="707"/>
      <c r="L5" s="707"/>
    </row>
    <row r="6" spans="1:12" ht="12" thickBot="1" x14ac:dyDescent="0.25"/>
    <row r="7" spans="1:12" s="652" customFormat="1" ht="12" customHeight="1" thickBot="1" x14ac:dyDescent="0.25">
      <c r="A7" s="704" t="s">
        <v>82</v>
      </c>
      <c r="B7" s="705" t="s">
        <v>2419</v>
      </c>
      <c r="C7" s="705" t="s">
        <v>2418</v>
      </c>
      <c r="D7" s="705" t="s">
        <v>2430</v>
      </c>
      <c r="E7" s="705" t="s">
        <v>2431</v>
      </c>
      <c r="F7" s="705" t="s">
        <v>2432</v>
      </c>
      <c r="G7" s="706" t="s">
        <v>2433</v>
      </c>
    </row>
    <row r="8" spans="1:12" s="652" customFormat="1" ht="12" customHeight="1" x14ac:dyDescent="0.2">
      <c r="A8" s="723"/>
      <c r="B8" s="723"/>
      <c r="C8" s="723"/>
      <c r="D8" s="723"/>
      <c r="E8" s="723"/>
      <c r="F8" s="723"/>
      <c r="G8" s="723"/>
    </row>
    <row r="9" spans="1:12" s="652" customFormat="1" ht="12" customHeight="1" thickBot="1" x14ac:dyDescent="0.25">
      <c r="A9" s="2197" t="s">
        <v>74</v>
      </c>
      <c r="B9" s="2197"/>
      <c r="C9" s="2197"/>
      <c r="D9" s="2197"/>
      <c r="E9" s="2197"/>
      <c r="F9" s="2197"/>
      <c r="G9" s="2197"/>
    </row>
    <row r="10" spans="1:12" x14ac:dyDescent="0.2">
      <c r="A10" s="708" t="s">
        <v>2420</v>
      </c>
      <c r="B10" s="709" t="s">
        <v>2421</v>
      </c>
      <c r="C10" s="710">
        <v>111913</v>
      </c>
      <c r="D10" s="711">
        <v>210</v>
      </c>
      <c r="E10" s="711">
        <v>210</v>
      </c>
      <c r="F10" s="711">
        <f>D10-E10</f>
        <v>0</v>
      </c>
      <c r="G10" s="712">
        <v>0</v>
      </c>
    </row>
    <row r="11" spans="1:12" x14ac:dyDescent="0.2">
      <c r="A11" s="713"/>
      <c r="B11" s="654"/>
      <c r="C11" s="699">
        <v>1119142</v>
      </c>
      <c r="D11" s="360">
        <v>404</v>
      </c>
      <c r="E11" s="360">
        <v>404</v>
      </c>
      <c r="F11" s="360">
        <f t="shared" ref="F11:F31" si="0">D11-E11</f>
        <v>0</v>
      </c>
      <c r="G11" s="627">
        <v>0</v>
      </c>
    </row>
    <row r="12" spans="1:12" x14ac:dyDescent="0.2">
      <c r="A12" s="713"/>
      <c r="B12" s="654"/>
      <c r="C12" s="699">
        <v>11213</v>
      </c>
      <c r="D12" s="360">
        <v>0</v>
      </c>
      <c r="E12" s="360">
        <v>0</v>
      </c>
      <c r="F12" s="360">
        <f t="shared" si="0"/>
        <v>0</v>
      </c>
      <c r="G12" s="627"/>
    </row>
    <row r="13" spans="1:12" x14ac:dyDescent="0.2">
      <c r="A13" s="713"/>
      <c r="B13" s="654"/>
      <c r="C13" s="699">
        <v>112913</v>
      </c>
      <c r="D13" s="360">
        <v>198459</v>
      </c>
      <c r="E13" s="360">
        <v>198459</v>
      </c>
      <c r="F13" s="360">
        <f t="shared" si="0"/>
        <v>0</v>
      </c>
      <c r="G13" s="627">
        <v>0</v>
      </c>
    </row>
    <row r="14" spans="1:12" x14ac:dyDescent="0.2">
      <c r="A14" s="713"/>
      <c r="B14" s="654"/>
      <c r="C14" s="699">
        <v>1129142</v>
      </c>
      <c r="D14" s="360">
        <v>126</v>
      </c>
      <c r="E14" s="360">
        <v>126</v>
      </c>
      <c r="F14" s="360">
        <f t="shared" si="0"/>
        <v>0</v>
      </c>
      <c r="G14" s="627">
        <v>0</v>
      </c>
    </row>
    <row r="15" spans="1:12" x14ac:dyDescent="0.2">
      <c r="A15" s="714" t="s">
        <v>2422</v>
      </c>
      <c r="B15" s="701"/>
      <c r="C15" s="702"/>
      <c r="D15" s="703">
        <f>SUM(D10:D14)</f>
        <v>199199</v>
      </c>
      <c r="E15" s="703">
        <f t="shared" ref="E15:G15" si="1">SUM(E10:E14)</f>
        <v>199199</v>
      </c>
      <c r="F15" s="703">
        <f t="shared" si="0"/>
        <v>0</v>
      </c>
      <c r="G15" s="715">
        <f t="shared" si="1"/>
        <v>0</v>
      </c>
    </row>
    <row r="16" spans="1:12" ht="33.75" x14ac:dyDescent="0.2">
      <c r="A16" s="716" t="s">
        <v>2423</v>
      </c>
      <c r="B16" s="700" t="s">
        <v>2424</v>
      </c>
      <c r="C16" s="699">
        <v>12112212</v>
      </c>
      <c r="D16" s="360">
        <v>1024585</v>
      </c>
      <c r="E16" s="360">
        <v>0</v>
      </c>
      <c r="F16" s="360">
        <f t="shared" si="0"/>
        <v>1024585</v>
      </c>
      <c r="G16" s="627"/>
    </row>
    <row r="17" spans="1:7" x14ac:dyDescent="0.2">
      <c r="A17" s="713"/>
      <c r="B17" s="654"/>
      <c r="C17" s="699">
        <v>12114812</v>
      </c>
      <c r="D17" s="360">
        <v>458384</v>
      </c>
      <c r="E17" s="360">
        <v>172660</v>
      </c>
      <c r="F17" s="360">
        <f t="shared" si="0"/>
        <v>285724</v>
      </c>
      <c r="G17" s="627"/>
    </row>
    <row r="18" spans="1:7" x14ac:dyDescent="0.2">
      <c r="A18" s="713"/>
      <c r="B18" s="654"/>
      <c r="C18" s="699">
        <v>122112</v>
      </c>
      <c r="D18" s="360">
        <v>5001</v>
      </c>
      <c r="E18" s="360">
        <v>1899</v>
      </c>
      <c r="F18" s="360">
        <f t="shared" si="0"/>
        <v>3102</v>
      </c>
      <c r="G18" s="627"/>
    </row>
    <row r="19" spans="1:7" x14ac:dyDescent="0.2">
      <c r="A19" s="713"/>
      <c r="B19" s="654" t="s">
        <v>2425</v>
      </c>
      <c r="C19" s="699">
        <v>1211111</v>
      </c>
      <c r="D19" s="360">
        <v>323504</v>
      </c>
      <c r="E19" s="360">
        <v>0</v>
      </c>
      <c r="F19" s="360">
        <f t="shared" si="0"/>
        <v>323504</v>
      </c>
      <c r="G19" s="627"/>
    </row>
    <row r="20" spans="1:7" x14ac:dyDescent="0.2">
      <c r="A20" s="713"/>
      <c r="B20" s="654"/>
      <c r="C20" s="699">
        <v>12112211</v>
      </c>
      <c r="D20" s="360">
        <v>7339121</v>
      </c>
      <c r="E20" s="360">
        <v>0</v>
      </c>
      <c r="F20" s="360">
        <f t="shared" si="0"/>
        <v>7339121</v>
      </c>
      <c r="G20" s="627"/>
    </row>
    <row r="21" spans="1:7" x14ac:dyDescent="0.2">
      <c r="A21" s="713"/>
      <c r="B21" s="654"/>
      <c r="C21" s="699">
        <v>12113311</v>
      </c>
      <c r="D21" s="360">
        <v>968872</v>
      </c>
      <c r="E21" s="360">
        <v>378303</v>
      </c>
      <c r="F21" s="360">
        <f t="shared" si="0"/>
        <v>590569</v>
      </c>
      <c r="G21" s="627"/>
    </row>
    <row r="22" spans="1:7" x14ac:dyDescent="0.2">
      <c r="A22" s="713"/>
      <c r="B22" s="654"/>
      <c r="C22" s="699">
        <v>12114411</v>
      </c>
      <c r="D22" s="360">
        <v>44075</v>
      </c>
      <c r="E22" s="360">
        <v>244</v>
      </c>
      <c r="F22" s="360">
        <f t="shared" si="0"/>
        <v>43831</v>
      </c>
      <c r="G22" s="627"/>
    </row>
    <row r="23" spans="1:7" x14ac:dyDescent="0.2">
      <c r="A23" s="713"/>
      <c r="B23" s="654"/>
      <c r="C23" s="699">
        <v>12114811</v>
      </c>
      <c r="D23" s="360">
        <v>4235389</v>
      </c>
      <c r="E23" s="360">
        <v>1596392</v>
      </c>
      <c r="F23" s="360">
        <f t="shared" si="0"/>
        <v>2638997</v>
      </c>
      <c r="G23" s="627"/>
    </row>
    <row r="24" spans="1:7" x14ac:dyDescent="0.2">
      <c r="A24" s="713"/>
      <c r="B24" s="654"/>
      <c r="C24" s="699">
        <v>121924811</v>
      </c>
      <c r="D24" s="360">
        <v>4</v>
      </c>
      <c r="E24" s="360">
        <v>4</v>
      </c>
      <c r="F24" s="360">
        <f t="shared" si="0"/>
        <v>0</v>
      </c>
      <c r="G24" s="627"/>
    </row>
    <row r="25" spans="1:7" x14ac:dyDescent="0.2">
      <c r="A25" s="713"/>
      <c r="B25" s="654"/>
      <c r="C25" s="699">
        <v>122111</v>
      </c>
      <c r="D25" s="586">
        <v>2222</v>
      </c>
      <c r="E25" s="586">
        <v>1167</v>
      </c>
      <c r="F25" s="360">
        <f t="shared" si="0"/>
        <v>1055</v>
      </c>
      <c r="G25" s="627"/>
    </row>
    <row r="26" spans="1:7" ht="22.5" x14ac:dyDescent="0.2">
      <c r="A26" s="713"/>
      <c r="B26" s="700" t="s">
        <v>2426</v>
      </c>
      <c r="C26" s="699">
        <v>121112</v>
      </c>
      <c r="D26" s="360">
        <v>64893</v>
      </c>
      <c r="E26" s="360">
        <v>0</v>
      </c>
      <c r="F26" s="360">
        <f t="shared" si="0"/>
        <v>64893</v>
      </c>
      <c r="G26" s="627"/>
    </row>
    <row r="27" spans="1:7" x14ac:dyDescent="0.2">
      <c r="A27" s="713"/>
      <c r="B27" s="654"/>
      <c r="C27" s="699">
        <v>1211222</v>
      </c>
      <c r="D27" s="360">
        <v>1784576</v>
      </c>
      <c r="E27" s="360">
        <v>0</v>
      </c>
      <c r="F27" s="360">
        <f t="shared" si="0"/>
        <v>1784576</v>
      </c>
      <c r="G27" s="627"/>
    </row>
    <row r="28" spans="1:7" x14ac:dyDescent="0.2">
      <c r="A28" s="713"/>
      <c r="B28" s="654"/>
      <c r="C28" s="699">
        <v>1211332</v>
      </c>
      <c r="D28" s="360">
        <v>930788</v>
      </c>
      <c r="E28" s="360">
        <v>346229</v>
      </c>
      <c r="F28" s="360">
        <f t="shared" si="0"/>
        <v>584559</v>
      </c>
      <c r="G28" s="627"/>
    </row>
    <row r="29" spans="1:7" x14ac:dyDescent="0.2">
      <c r="A29" s="713"/>
      <c r="B29" s="654"/>
      <c r="C29" s="699">
        <v>1211482</v>
      </c>
      <c r="D29" s="360">
        <v>1512422</v>
      </c>
      <c r="E29" s="360">
        <v>315614</v>
      </c>
      <c r="F29" s="360">
        <f t="shared" si="0"/>
        <v>1196808</v>
      </c>
      <c r="G29" s="627"/>
    </row>
    <row r="30" spans="1:7" x14ac:dyDescent="0.2">
      <c r="A30" s="713"/>
      <c r="B30" s="654"/>
      <c r="C30" s="699">
        <v>12192482</v>
      </c>
      <c r="D30" s="360">
        <v>2099</v>
      </c>
      <c r="E30" s="360">
        <v>2099</v>
      </c>
      <c r="F30" s="360">
        <f t="shared" si="0"/>
        <v>0</v>
      </c>
      <c r="G30" s="627"/>
    </row>
    <row r="31" spans="1:7" x14ac:dyDescent="0.2">
      <c r="A31" s="713"/>
      <c r="B31" s="654"/>
      <c r="C31" s="699">
        <v>12212</v>
      </c>
      <c r="D31" s="1689">
        <v>16413</v>
      </c>
      <c r="E31" s="1689">
        <v>3245</v>
      </c>
      <c r="F31" s="360">
        <f t="shared" si="0"/>
        <v>13168</v>
      </c>
      <c r="G31" s="627"/>
    </row>
    <row r="32" spans="1:7" x14ac:dyDescent="0.2">
      <c r="A32" s="713"/>
      <c r="B32" s="654"/>
      <c r="C32" s="699">
        <v>122912</v>
      </c>
      <c r="D32" s="1679">
        <v>1695</v>
      </c>
      <c r="E32" s="1679">
        <v>1695</v>
      </c>
      <c r="F32" s="360">
        <v>0</v>
      </c>
      <c r="G32" s="627"/>
    </row>
    <row r="33" spans="1:7" x14ac:dyDescent="0.2">
      <c r="A33" s="713"/>
      <c r="B33" s="654" t="s">
        <v>2421</v>
      </c>
      <c r="C33" s="699">
        <v>121113</v>
      </c>
      <c r="D33" s="1679">
        <v>23853</v>
      </c>
      <c r="E33" s="1679">
        <v>0</v>
      </c>
      <c r="F33" s="360">
        <f>D33-E33</f>
        <v>23853</v>
      </c>
      <c r="G33" s="627"/>
    </row>
    <row r="34" spans="1:7" x14ac:dyDescent="0.2">
      <c r="A34" s="713"/>
      <c r="B34" s="654"/>
      <c r="C34" s="699">
        <v>1211213</v>
      </c>
      <c r="D34" s="1679">
        <v>4836</v>
      </c>
      <c r="E34" s="1679">
        <v>0</v>
      </c>
      <c r="F34" s="360">
        <f t="shared" ref="F34:F50" si="2">D34-E34</f>
        <v>4836</v>
      </c>
      <c r="G34" s="627"/>
    </row>
    <row r="35" spans="1:7" x14ac:dyDescent="0.2">
      <c r="A35" s="713"/>
      <c r="B35" s="654"/>
      <c r="C35" s="699">
        <v>1211223</v>
      </c>
      <c r="D35" s="360">
        <v>793507</v>
      </c>
      <c r="E35" s="360">
        <v>0</v>
      </c>
      <c r="F35" s="360">
        <f t="shared" si="2"/>
        <v>793507</v>
      </c>
      <c r="G35" s="627"/>
    </row>
    <row r="36" spans="1:7" x14ac:dyDescent="0.2">
      <c r="A36" s="713"/>
      <c r="B36" s="654"/>
      <c r="C36" s="699">
        <v>1211333</v>
      </c>
      <c r="D36" s="360">
        <v>339890</v>
      </c>
      <c r="E36" s="360">
        <v>98399</v>
      </c>
      <c r="F36" s="360">
        <f t="shared" si="2"/>
        <v>241491</v>
      </c>
      <c r="G36" s="627"/>
    </row>
    <row r="37" spans="1:7" x14ac:dyDescent="0.2">
      <c r="A37" s="713"/>
      <c r="B37" s="654"/>
      <c r="C37" s="699">
        <v>1211423</v>
      </c>
      <c r="D37" s="360">
        <v>211</v>
      </c>
      <c r="E37" s="360"/>
      <c r="F37" s="360">
        <f t="shared" si="2"/>
        <v>211</v>
      </c>
      <c r="G37" s="627"/>
    </row>
    <row r="38" spans="1:7" x14ac:dyDescent="0.2">
      <c r="A38" s="713"/>
      <c r="B38" s="654"/>
      <c r="C38" s="699">
        <v>1211483</v>
      </c>
      <c r="D38" s="360">
        <v>1003547</v>
      </c>
      <c r="E38" s="360">
        <v>177702</v>
      </c>
      <c r="F38" s="360">
        <f t="shared" si="2"/>
        <v>825845</v>
      </c>
      <c r="G38" s="627"/>
    </row>
    <row r="39" spans="1:7" x14ac:dyDescent="0.2">
      <c r="A39" s="713"/>
      <c r="B39" s="654"/>
      <c r="C39" s="699">
        <v>12213</v>
      </c>
      <c r="D39" s="360">
        <v>1372</v>
      </c>
      <c r="E39" s="360">
        <v>346</v>
      </c>
      <c r="F39" s="360">
        <f t="shared" si="2"/>
        <v>1026</v>
      </c>
      <c r="G39" s="627"/>
    </row>
    <row r="40" spans="1:7" ht="21" x14ac:dyDescent="0.2">
      <c r="A40" s="717" t="s">
        <v>2427</v>
      </c>
      <c r="B40" s="701"/>
      <c r="C40" s="702"/>
      <c r="D40" s="703">
        <f>SUM(D16:D39)</f>
        <v>20881259</v>
      </c>
      <c r="E40" s="703">
        <f>SUM(E16:E39)</f>
        <v>3095998</v>
      </c>
      <c r="F40" s="703">
        <f t="shared" si="2"/>
        <v>17785261</v>
      </c>
      <c r="G40" s="715">
        <f>SUM(G16:G39)</f>
        <v>0</v>
      </c>
    </row>
    <row r="41" spans="1:7" ht="22.5" x14ac:dyDescent="0.2">
      <c r="A41" s="716" t="s">
        <v>2428</v>
      </c>
      <c r="B41" s="654" t="s">
        <v>2421</v>
      </c>
      <c r="C41" s="699">
        <v>131113</v>
      </c>
      <c r="D41" s="360">
        <v>142212</v>
      </c>
      <c r="E41" s="360">
        <v>103866</v>
      </c>
      <c r="F41" s="360">
        <f t="shared" si="2"/>
        <v>38346</v>
      </c>
      <c r="G41" s="627"/>
    </row>
    <row r="42" spans="1:7" x14ac:dyDescent="0.2">
      <c r="A42" s="713"/>
      <c r="B42" s="654"/>
      <c r="C42" s="699">
        <v>131123</v>
      </c>
      <c r="D42" s="360">
        <v>195741</v>
      </c>
      <c r="E42" s="360">
        <v>35634</v>
      </c>
      <c r="F42" s="360">
        <f t="shared" si="2"/>
        <v>160107</v>
      </c>
      <c r="G42" s="627"/>
    </row>
    <row r="43" spans="1:7" x14ac:dyDescent="0.2">
      <c r="A43" s="713"/>
      <c r="B43" s="654"/>
      <c r="C43" s="699">
        <v>131133</v>
      </c>
      <c r="D43" s="360">
        <v>108957</v>
      </c>
      <c r="E43" s="360"/>
      <c r="F43" s="360">
        <f t="shared" si="2"/>
        <v>108957</v>
      </c>
      <c r="G43" s="627"/>
    </row>
    <row r="44" spans="1:7" x14ac:dyDescent="0.2">
      <c r="A44" s="713"/>
      <c r="B44" s="654"/>
      <c r="C44" s="699">
        <v>131163</v>
      </c>
      <c r="D44" s="360"/>
      <c r="E44" s="360"/>
      <c r="F44" s="360">
        <f t="shared" si="2"/>
        <v>0</v>
      </c>
      <c r="G44" s="627"/>
    </row>
    <row r="45" spans="1:7" x14ac:dyDescent="0.2">
      <c r="A45" s="713"/>
      <c r="B45" s="654"/>
      <c r="C45" s="699">
        <v>1319113</v>
      </c>
      <c r="D45" s="360">
        <v>28874</v>
      </c>
      <c r="E45" s="360">
        <v>28874</v>
      </c>
      <c r="F45" s="360">
        <f t="shared" si="2"/>
        <v>0</v>
      </c>
      <c r="G45" s="627"/>
    </row>
    <row r="46" spans="1:7" x14ac:dyDescent="0.2">
      <c r="A46" s="713"/>
      <c r="B46" s="654"/>
      <c r="C46" s="699">
        <v>13191143</v>
      </c>
      <c r="D46" s="360">
        <v>3298</v>
      </c>
      <c r="E46" s="360">
        <v>3298</v>
      </c>
      <c r="F46" s="360">
        <f t="shared" si="2"/>
        <v>0</v>
      </c>
      <c r="G46" s="627"/>
    </row>
    <row r="47" spans="1:7" x14ac:dyDescent="0.2">
      <c r="A47" s="713"/>
      <c r="B47" s="654"/>
      <c r="C47" s="699">
        <v>1319123</v>
      </c>
      <c r="D47" s="360">
        <v>299734</v>
      </c>
      <c r="E47" s="360">
        <v>299734</v>
      </c>
      <c r="F47" s="360">
        <f t="shared" si="2"/>
        <v>0</v>
      </c>
      <c r="G47" s="627"/>
    </row>
    <row r="48" spans="1:7" x14ac:dyDescent="0.2">
      <c r="A48" s="713"/>
      <c r="B48" s="654"/>
      <c r="C48" s="699">
        <v>13191243</v>
      </c>
      <c r="D48" s="360">
        <v>20707</v>
      </c>
      <c r="E48" s="360">
        <v>20707</v>
      </c>
      <c r="F48" s="360">
        <f t="shared" si="2"/>
        <v>0</v>
      </c>
      <c r="G48" s="627"/>
    </row>
    <row r="49" spans="1:7" x14ac:dyDescent="0.2">
      <c r="A49" s="713"/>
      <c r="B49" s="654"/>
      <c r="C49" s="699">
        <v>1319163</v>
      </c>
      <c r="D49" s="360">
        <v>14332</v>
      </c>
      <c r="E49" s="360">
        <v>14332</v>
      </c>
      <c r="F49" s="360">
        <f t="shared" si="2"/>
        <v>0</v>
      </c>
      <c r="G49" s="627"/>
    </row>
    <row r="50" spans="1:7" ht="21.75" thickBot="1" x14ac:dyDescent="0.25">
      <c r="A50" s="718" t="s">
        <v>2429</v>
      </c>
      <c r="B50" s="719"/>
      <c r="C50" s="720"/>
      <c r="D50" s="721">
        <f>SUM(D41:D49)</f>
        <v>813855</v>
      </c>
      <c r="E50" s="721">
        <f>SUM(E41:E49)</f>
        <v>506445</v>
      </c>
      <c r="F50" s="721">
        <f t="shared" si="2"/>
        <v>307410</v>
      </c>
      <c r="G50" s="722">
        <f>SUM(G41:G49)</f>
        <v>0</v>
      </c>
    </row>
    <row r="51" spans="1:7" x14ac:dyDescent="0.2">
      <c r="D51" s="592"/>
      <c r="E51" s="592"/>
      <c r="F51" s="592"/>
      <c r="G51" s="592"/>
    </row>
    <row r="52" spans="1:7" ht="12" thickBot="1" x14ac:dyDescent="0.25">
      <c r="A52" s="2197" t="s">
        <v>480</v>
      </c>
      <c r="B52" s="2197"/>
      <c r="C52" s="2197"/>
      <c r="D52" s="2197"/>
      <c r="E52" s="2197"/>
      <c r="F52" s="2197"/>
      <c r="G52" s="2197"/>
    </row>
    <row r="53" spans="1:7" x14ac:dyDescent="0.2">
      <c r="A53" s="708" t="s">
        <v>2420</v>
      </c>
      <c r="B53" s="709" t="s">
        <v>2421</v>
      </c>
      <c r="C53" s="710">
        <v>1129142</v>
      </c>
      <c r="D53" s="711">
        <v>195</v>
      </c>
      <c r="E53" s="711">
        <v>195</v>
      </c>
      <c r="F53" s="711">
        <v>0</v>
      </c>
      <c r="G53" s="712">
        <v>0</v>
      </c>
    </row>
    <row r="54" spans="1:7" x14ac:dyDescent="0.2">
      <c r="A54" s="714" t="s">
        <v>2422</v>
      </c>
      <c r="B54" s="701"/>
      <c r="C54" s="702"/>
      <c r="D54" s="703">
        <f>SUM(D53:D53)</f>
        <v>195</v>
      </c>
      <c r="E54" s="703">
        <f>SUM(E53:E53)</f>
        <v>195</v>
      </c>
      <c r="F54" s="703">
        <f t="shared" ref="F54:F61" si="3">D54-E54</f>
        <v>0</v>
      </c>
      <c r="G54" s="715">
        <f>SUM(G53:G53)</f>
        <v>0</v>
      </c>
    </row>
    <row r="55" spans="1:7" ht="22.5" x14ac:dyDescent="0.2">
      <c r="A55" s="716" t="s">
        <v>2428</v>
      </c>
      <c r="B55" s="654" t="s">
        <v>2421</v>
      </c>
      <c r="C55" s="699">
        <v>131113</v>
      </c>
      <c r="D55" s="360">
        <v>241</v>
      </c>
      <c r="E55" s="360">
        <v>241</v>
      </c>
      <c r="F55" s="360">
        <f t="shared" si="3"/>
        <v>0</v>
      </c>
      <c r="G55" s="627"/>
    </row>
    <row r="56" spans="1:7" x14ac:dyDescent="0.2">
      <c r="A56" s="713"/>
      <c r="B56" s="654"/>
      <c r="C56" s="699">
        <v>131123</v>
      </c>
      <c r="D56" s="360">
        <v>1504</v>
      </c>
      <c r="E56" s="360">
        <v>968</v>
      </c>
      <c r="F56" s="360">
        <f t="shared" si="3"/>
        <v>536</v>
      </c>
      <c r="G56" s="627"/>
    </row>
    <row r="57" spans="1:7" x14ac:dyDescent="0.2">
      <c r="A57" s="713"/>
      <c r="B57" s="654"/>
      <c r="C57" s="699">
        <v>1319113</v>
      </c>
      <c r="D57" s="360">
        <v>16850</v>
      </c>
      <c r="E57" s="360">
        <v>16850</v>
      </c>
      <c r="F57" s="360">
        <f t="shared" si="3"/>
        <v>0</v>
      </c>
      <c r="G57" s="627"/>
    </row>
    <row r="58" spans="1:7" x14ac:dyDescent="0.2">
      <c r="A58" s="713"/>
      <c r="B58" s="654"/>
      <c r="C58" s="699">
        <v>13191143</v>
      </c>
      <c r="D58" s="360">
        <v>4383</v>
      </c>
      <c r="E58" s="360">
        <v>4383</v>
      </c>
      <c r="F58" s="360">
        <f t="shared" si="3"/>
        <v>0</v>
      </c>
      <c r="G58" s="627"/>
    </row>
    <row r="59" spans="1:7" x14ac:dyDescent="0.2">
      <c r="A59" s="713"/>
      <c r="B59" s="654"/>
      <c r="C59" s="699">
        <v>1319123</v>
      </c>
      <c r="D59" s="360">
        <v>2305</v>
      </c>
      <c r="E59" s="360">
        <v>2305</v>
      </c>
      <c r="F59" s="360">
        <f t="shared" si="3"/>
        <v>0</v>
      </c>
      <c r="G59" s="627"/>
    </row>
    <row r="60" spans="1:7" x14ac:dyDescent="0.2">
      <c r="A60" s="713"/>
      <c r="B60" s="654"/>
      <c r="C60" s="699">
        <v>13191243</v>
      </c>
      <c r="D60" s="360">
        <v>7742</v>
      </c>
      <c r="E60" s="360">
        <v>7742</v>
      </c>
      <c r="F60" s="360">
        <f t="shared" si="3"/>
        <v>0</v>
      </c>
      <c r="G60" s="627"/>
    </row>
    <row r="61" spans="1:7" ht="21.75" thickBot="1" x14ac:dyDescent="0.25">
      <c r="A61" s="718" t="s">
        <v>2429</v>
      </c>
      <c r="B61" s="719"/>
      <c r="C61" s="720"/>
      <c r="D61" s="721">
        <f>SUM(D55:D60)</f>
        <v>33025</v>
      </c>
      <c r="E61" s="721">
        <f>SUM(E55:E60)</f>
        <v>32489</v>
      </c>
      <c r="F61" s="721">
        <f t="shared" si="3"/>
        <v>536</v>
      </c>
      <c r="G61" s="722">
        <f>SUM(G55:G60)</f>
        <v>0</v>
      </c>
    </row>
    <row r="62" spans="1:7" x14ac:dyDescent="0.2">
      <c r="D62" s="592"/>
      <c r="E62" s="592"/>
      <c r="F62" s="592"/>
      <c r="G62" s="592"/>
    </row>
    <row r="63" spans="1:7" x14ac:dyDescent="0.2">
      <c r="C63" s="586"/>
    </row>
    <row r="64" spans="1:7" ht="12" thickBot="1" x14ac:dyDescent="0.25">
      <c r="A64" s="2196" t="s">
        <v>631</v>
      </c>
      <c r="B64" s="2196"/>
      <c r="C64" s="2196"/>
      <c r="D64" s="2196"/>
      <c r="E64" s="2196"/>
      <c r="F64" s="2196"/>
      <c r="G64" s="2196"/>
    </row>
    <row r="65" spans="1:7" ht="22.5" x14ac:dyDescent="0.2">
      <c r="A65" s="1711" t="s">
        <v>2420</v>
      </c>
      <c r="B65" s="1725" t="s">
        <v>2434</v>
      </c>
      <c r="C65" s="1712">
        <v>11112</v>
      </c>
      <c r="D65" s="1713">
        <v>300</v>
      </c>
      <c r="E65" s="1713">
        <v>203</v>
      </c>
      <c r="F65" s="1713">
        <f>D65-E65</f>
        <v>97</v>
      </c>
      <c r="G65" s="1714"/>
    </row>
    <row r="66" spans="1:7" x14ac:dyDescent="0.2">
      <c r="A66" s="1715"/>
      <c r="B66" s="1704"/>
      <c r="C66" s="1706">
        <v>112912</v>
      </c>
      <c r="D66" s="1679">
        <v>1395</v>
      </c>
      <c r="E66" s="1679">
        <v>1395</v>
      </c>
      <c r="F66" s="1679">
        <f t="shared" ref="F66:F76" si="4">D66-E66</f>
        <v>0</v>
      </c>
      <c r="G66" s="1697">
        <v>0</v>
      </c>
    </row>
    <row r="67" spans="1:7" x14ac:dyDescent="0.2">
      <c r="A67" s="1716" t="s">
        <v>2422</v>
      </c>
      <c r="B67" s="1708"/>
      <c r="C67" s="1709"/>
      <c r="D67" s="1710">
        <f>SUM(D65:D66)</f>
        <v>1695</v>
      </c>
      <c r="E67" s="1710">
        <f>SUM(E65:E66)</f>
        <v>1598</v>
      </c>
      <c r="F67" s="1710">
        <f t="shared" si="4"/>
        <v>97</v>
      </c>
      <c r="G67" s="1717">
        <f>SUM(G65:G66)</f>
        <v>0</v>
      </c>
    </row>
    <row r="68" spans="1:7" ht="22.5" x14ac:dyDescent="0.2">
      <c r="A68" s="1718" t="s">
        <v>2423</v>
      </c>
      <c r="B68" s="1707" t="s">
        <v>2426</v>
      </c>
      <c r="C68" s="1706">
        <v>1211482</v>
      </c>
      <c r="D68" s="1679">
        <v>780</v>
      </c>
      <c r="E68" s="1679">
        <v>434</v>
      </c>
      <c r="F68" s="1679">
        <f t="shared" si="4"/>
        <v>346</v>
      </c>
      <c r="G68" s="1697"/>
    </row>
    <row r="69" spans="1:7" ht="21" x14ac:dyDescent="0.2">
      <c r="A69" s="1719" t="s">
        <v>2427</v>
      </c>
      <c r="B69" s="1708"/>
      <c r="C69" s="1709"/>
      <c r="D69" s="1710">
        <f>SUM(D68:D68)</f>
        <v>780</v>
      </c>
      <c r="E69" s="1710">
        <f>SUM(E68:E68)</f>
        <v>434</v>
      </c>
      <c r="F69" s="1710">
        <f t="shared" si="4"/>
        <v>346</v>
      </c>
      <c r="G69" s="1717">
        <f>SUM(G68:G68)</f>
        <v>0</v>
      </c>
    </row>
    <row r="70" spans="1:7" ht="22.5" x14ac:dyDescent="0.2">
      <c r="A70" s="1718" t="s">
        <v>2428</v>
      </c>
      <c r="B70" s="1707" t="s">
        <v>2426</v>
      </c>
      <c r="C70" s="1706">
        <v>131122</v>
      </c>
      <c r="D70" s="1679">
        <v>31126</v>
      </c>
      <c r="E70" s="1679">
        <v>15827</v>
      </c>
      <c r="F70" s="1679">
        <f t="shared" si="4"/>
        <v>15299</v>
      </c>
      <c r="G70" s="1697"/>
    </row>
    <row r="71" spans="1:7" x14ac:dyDescent="0.2">
      <c r="A71" s="1715"/>
      <c r="B71" s="1704"/>
      <c r="C71" s="1706">
        <v>1319112</v>
      </c>
      <c r="D71" s="1679">
        <v>297</v>
      </c>
      <c r="E71" s="1679">
        <v>297</v>
      </c>
      <c r="F71" s="1679">
        <f t="shared" si="4"/>
        <v>0</v>
      </c>
      <c r="G71" s="1697"/>
    </row>
    <row r="72" spans="1:7" x14ac:dyDescent="0.2">
      <c r="A72" s="1715"/>
      <c r="B72" s="1704"/>
      <c r="C72" s="1706">
        <v>13191142</v>
      </c>
      <c r="D72" s="1679">
        <v>3696</v>
      </c>
      <c r="E72" s="1679">
        <v>3696</v>
      </c>
      <c r="F72" s="1679">
        <f t="shared" si="4"/>
        <v>0</v>
      </c>
      <c r="G72" s="1697"/>
    </row>
    <row r="73" spans="1:7" x14ac:dyDescent="0.2">
      <c r="A73" s="1715"/>
      <c r="B73" s="1704"/>
      <c r="C73" s="1706">
        <v>1319122</v>
      </c>
      <c r="D73" s="1679">
        <v>66029</v>
      </c>
      <c r="E73" s="1679">
        <v>66029</v>
      </c>
      <c r="F73" s="1679">
        <f t="shared" si="4"/>
        <v>0</v>
      </c>
      <c r="G73" s="1697"/>
    </row>
    <row r="74" spans="1:7" x14ac:dyDescent="0.2">
      <c r="A74" s="1715"/>
      <c r="B74" s="1704"/>
      <c r="C74" s="1706">
        <v>13191242</v>
      </c>
      <c r="D74" s="1679">
        <v>19124</v>
      </c>
      <c r="E74" s="1679">
        <v>19124</v>
      </c>
      <c r="F74" s="1679">
        <f t="shared" si="4"/>
        <v>0</v>
      </c>
      <c r="G74" s="1697"/>
    </row>
    <row r="75" spans="1:7" x14ac:dyDescent="0.2">
      <c r="A75" s="1715"/>
      <c r="B75" s="1704" t="s">
        <v>2421</v>
      </c>
      <c r="C75" s="1706">
        <v>131163</v>
      </c>
      <c r="D75" s="1679">
        <v>30664</v>
      </c>
      <c r="E75" s="1679">
        <v>18001</v>
      </c>
      <c r="F75" s="1679">
        <f t="shared" si="4"/>
        <v>12663</v>
      </c>
      <c r="G75" s="1697"/>
    </row>
    <row r="76" spans="1:7" x14ac:dyDescent="0.2">
      <c r="A76" s="1715"/>
      <c r="B76" s="1704"/>
      <c r="C76" s="1706">
        <v>1319163</v>
      </c>
      <c r="D76" s="1679">
        <v>72259</v>
      </c>
      <c r="E76" s="1679">
        <v>72259</v>
      </c>
      <c r="F76" s="1679">
        <f t="shared" si="4"/>
        <v>0</v>
      </c>
      <c r="G76" s="1697">
        <v>0</v>
      </c>
    </row>
    <row r="77" spans="1:7" ht="21.75" thickBot="1" x14ac:dyDescent="0.25">
      <c r="A77" s="1720" t="s">
        <v>2429</v>
      </c>
      <c r="B77" s="1721"/>
      <c r="C77" s="1722"/>
      <c r="D77" s="1723">
        <f>SUM(D70:D76)</f>
        <v>223195</v>
      </c>
      <c r="E77" s="1723">
        <f>SUM(E70:E76)</f>
        <v>195233</v>
      </c>
      <c r="F77" s="1723">
        <f>SUM(F70:F76)</f>
        <v>27962</v>
      </c>
      <c r="G77" s="1724">
        <f>SUM(G70:G76)</f>
        <v>0</v>
      </c>
    </row>
    <row r="78" spans="1:7" x14ac:dyDescent="0.2">
      <c r="A78" s="1688"/>
      <c r="B78" s="1688"/>
      <c r="C78" s="1705"/>
      <c r="D78" s="1689"/>
      <c r="E78" s="1689"/>
      <c r="F78" s="1689"/>
      <c r="G78" s="1689"/>
    </row>
    <row r="79" spans="1:7" ht="12" thickBot="1" x14ac:dyDescent="0.25">
      <c r="A79" s="2197" t="s">
        <v>487</v>
      </c>
      <c r="B79" s="2197"/>
      <c r="C79" s="2197"/>
      <c r="D79" s="2197"/>
      <c r="E79" s="2197"/>
      <c r="F79" s="2197"/>
      <c r="G79" s="2197"/>
    </row>
    <row r="80" spans="1:7" ht="22.5" x14ac:dyDescent="0.2">
      <c r="A80" s="1726" t="s">
        <v>2428</v>
      </c>
      <c r="B80" s="1725" t="s">
        <v>2426</v>
      </c>
      <c r="C80" s="1712">
        <v>131112</v>
      </c>
      <c r="D80" s="1713"/>
      <c r="E80" s="1713"/>
      <c r="F80" s="1713">
        <f t="shared" ref="F80:F85" si="5">D80-E80</f>
        <v>0</v>
      </c>
      <c r="G80" s="1714"/>
    </row>
    <row r="81" spans="1:7" x14ac:dyDescent="0.2">
      <c r="A81" s="1715"/>
      <c r="B81" s="1704"/>
      <c r="C81" s="1706">
        <v>131122</v>
      </c>
      <c r="D81" s="1679">
        <v>3684</v>
      </c>
      <c r="E81" s="1679">
        <v>1858</v>
      </c>
      <c r="F81" s="1679">
        <f t="shared" si="5"/>
        <v>1826</v>
      </c>
      <c r="G81" s="1697"/>
    </row>
    <row r="82" spans="1:7" x14ac:dyDescent="0.2">
      <c r="A82" s="1715"/>
      <c r="B82" s="1704"/>
      <c r="C82" s="1706">
        <v>1319112</v>
      </c>
      <c r="D82" s="1679">
        <v>1408</v>
      </c>
      <c r="E82" s="1679">
        <v>1408</v>
      </c>
      <c r="F82" s="1679">
        <f t="shared" si="5"/>
        <v>0</v>
      </c>
      <c r="G82" s="1697">
        <v>0</v>
      </c>
    </row>
    <row r="83" spans="1:7" x14ac:dyDescent="0.2">
      <c r="A83" s="1715"/>
      <c r="B83" s="1704"/>
      <c r="C83" s="1706">
        <v>13191142</v>
      </c>
      <c r="D83" s="1679">
        <v>1652</v>
      </c>
      <c r="E83" s="1679">
        <v>1652</v>
      </c>
      <c r="F83" s="1679">
        <f t="shared" si="5"/>
        <v>0</v>
      </c>
      <c r="G83" s="1697">
        <v>0</v>
      </c>
    </row>
    <row r="84" spans="1:7" x14ac:dyDescent="0.2">
      <c r="A84" s="1715"/>
      <c r="B84" s="1704"/>
      <c r="C84" s="1706">
        <v>1319122</v>
      </c>
      <c r="D84" s="1679">
        <v>5093</v>
      </c>
      <c r="E84" s="1679">
        <v>5093</v>
      </c>
      <c r="F84" s="1679">
        <f t="shared" si="5"/>
        <v>0</v>
      </c>
      <c r="G84" s="1697">
        <v>0</v>
      </c>
    </row>
    <row r="85" spans="1:7" x14ac:dyDescent="0.2">
      <c r="A85" s="1715"/>
      <c r="B85" s="1704"/>
      <c r="C85" s="1706">
        <v>13191242</v>
      </c>
      <c r="D85" s="1679">
        <v>3043</v>
      </c>
      <c r="E85" s="1679">
        <v>3043</v>
      </c>
      <c r="F85" s="1679">
        <f t="shared" si="5"/>
        <v>0</v>
      </c>
      <c r="G85" s="1697">
        <v>0</v>
      </c>
    </row>
    <row r="86" spans="1:7" ht="21.75" thickBot="1" x14ac:dyDescent="0.25">
      <c r="A86" s="1720" t="s">
        <v>2429</v>
      </c>
      <c r="B86" s="1721"/>
      <c r="C86" s="1722"/>
      <c r="D86" s="1723">
        <f>SUM(D80:D85)</f>
        <v>14880</v>
      </c>
      <c r="E86" s="1723">
        <f>SUM(E80:E85)</f>
        <v>13054</v>
      </c>
      <c r="F86" s="1723">
        <f>SUM(F80:F85)</f>
        <v>1826</v>
      </c>
      <c r="G86" s="1724">
        <f>SUM(G80:G85)</f>
        <v>0</v>
      </c>
    </row>
    <row r="87" spans="1:7" x14ac:dyDescent="0.2">
      <c r="A87" s="1688"/>
      <c r="B87" s="1688"/>
      <c r="C87" s="1705"/>
      <c r="D87" s="1689"/>
      <c r="E87" s="1689"/>
      <c r="F87" s="1689"/>
      <c r="G87" s="1689"/>
    </row>
    <row r="88" spans="1:7" ht="12" thickBot="1" x14ac:dyDescent="0.25">
      <c r="A88" s="2198" t="s">
        <v>2435</v>
      </c>
      <c r="B88" s="2198"/>
      <c r="C88" s="2198"/>
      <c r="D88" s="2198"/>
      <c r="E88" s="2198"/>
      <c r="F88" s="2198"/>
      <c r="G88" s="2198"/>
    </row>
    <row r="89" spans="1:7" ht="22.5" x14ac:dyDescent="0.2">
      <c r="A89" s="1711" t="s">
        <v>2420</v>
      </c>
      <c r="B89" s="1725" t="s">
        <v>2426</v>
      </c>
      <c r="C89" s="1712">
        <v>112912</v>
      </c>
      <c r="D89" s="1713">
        <v>149</v>
      </c>
      <c r="E89" s="1713">
        <v>149</v>
      </c>
      <c r="F89" s="1713">
        <f>D89-E89</f>
        <v>0</v>
      </c>
      <c r="G89" s="1714"/>
    </row>
    <row r="90" spans="1:7" x14ac:dyDescent="0.2">
      <c r="A90" s="1716" t="s">
        <v>2422</v>
      </c>
      <c r="B90" s="1708"/>
      <c r="C90" s="1709"/>
      <c r="D90" s="1710">
        <f>SUM(D89:D89)</f>
        <v>149</v>
      </c>
      <c r="E90" s="1710">
        <f>SUM(E89:E89)</f>
        <v>149</v>
      </c>
      <c r="F90" s="1710">
        <f t="shared" ref="F90:F96" si="6">D90-E90</f>
        <v>0</v>
      </c>
      <c r="G90" s="1717">
        <f>SUM(G89:G89)</f>
        <v>0</v>
      </c>
    </row>
    <row r="91" spans="1:7" ht="22.5" x14ac:dyDescent="0.2">
      <c r="A91" s="1718" t="s">
        <v>2428</v>
      </c>
      <c r="B91" s="1707" t="s">
        <v>2426</v>
      </c>
      <c r="C91" s="1706">
        <v>131122</v>
      </c>
      <c r="D91" s="1679">
        <v>14933</v>
      </c>
      <c r="E91" s="1679">
        <v>10382</v>
      </c>
      <c r="F91" s="1679">
        <f t="shared" si="6"/>
        <v>4551</v>
      </c>
      <c r="G91" s="1697"/>
    </row>
    <row r="92" spans="1:7" x14ac:dyDescent="0.2">
      <c r="A92" s="1715"/>
      <c r="B92" s="1704"/>
      <c r="C92" s="1706">
        <v>1319112</v>
      </c>
      <c r="D92" s="1679">
        <v>13976</v>
      </c>
      <c r="E92" s="1679">
        <v>13976</v>
      </c>
      <c r="F92" s="1679">
        <f t="shared" si="6"/>
        <v>0</v>
      </c>
      <c r="G92" s="1697">
        <v>0</v>
      </c>
    </row>
    <row r="93" spans="1:7" x14ac:dyDescent="0.2">
      <c r="A93" s="1715"/>
      <c r="B93" s="1704"/>
      <c r="C93" s="1706">
        <v>13191142</v>
      </c>
      <c r="D93" s="1679">
        <v>1763</v>
      </c>
      <c r="E93" s="1679">
        <v>1763</v>
      </c>
      <c r="F93" s="1679">
        <f t="shared" si="6"/>
        <v>0</v>
      </c>
      <c r="G93" s="1697">
        <v>0</v>
      </c>
    </row>
    <row r="94" spans="1:7" x14ac:dyDescent="0.2">
      <c r="A94" s="1715"/>
      <c r="B94" s="1704"/>
      <c r="C94" s="1706">
        <v>1319122</v>
      </c>
      <c r="D94" s="1679">
        <v>34111</v>
      </c>
      <c r="E94" s="1679">
        <v>34111</v>
      </c>
      <c r="F94" s="1679">
        <f t="shared" si="6"/>
        <v>0</v>
      </c>
      <c r="G94" s="1697">
        <v>0</v>
      </c>
    </row>
    <row r="95" spans="1:7" x14ac:dyDescent="0.2">
      <c r="A95" s="1715"/>
      <c r="B95" s="1704"/>
      <c r="C95" s="1706">
        <v>13191242</v>
      </c>
      <c r="D95" s="1679">
        <v>23103</v>
      </c>
      <c r="E95" s="1679">
        <v>23103</v>
      </c>
      <c r="F95" s="1679">
        <f t="shared" si="6"/>
        <v>0</v>
      </c>
      <c r="G95" s="1697">
        <v>0</v>
      </c>
    </row>
    <row r="96" spans="1:7" x14ac:dyDescent="0.2">
      <c r="A96" s="1715"/>
      <c r="B96" s="1704" t="s">
        <v>2421</v>
      </c>
      <c r="C96" s="1706">
        <v>1319163</v>
      </c>
      <c r="D96" s="1679">
        <v>5602</v>
      </c>
      <c r="E96" s="1679">
        <v>5602</v>
      </c>
      <c r="F96" s="1679">
        <f t="shared" si="6"/>
        <v>0</v>
      </c>
      <c r="G96" s="1697">
        <v>0</v>
      </c>
    </row>
    <row r="97" spans="1:7" ht="21.75" thickBot="1" x14ac:dyDescent="0.25">
      <c r="A97" s="1720" t="s">
        <v>2429</v>
      </c>
      <c r="B97" s="1721"/>
      <c r="C97" s="1722"/>
      <c r="D97" s="1723">
        <f>SUM(D91:D96)</f>
        <v>93488</v>
      </c>
      <c r="E97" s="1723">
        <f>SUM(E91:E96)</f>
        <v>88937</v>
      </c>
      <c r="F97" s="1723">
        <f>SUM(F91:F96)</f>
        <v>4551</v>
      </c>
      <c r="G97" s="1724">
        <f>SUM(G91:G96)</f>
        <v>0</v>
      </c>
    </row>
    <row r="98" spans="1:7" x14ac:dyDescent="0.2">
      <c r="A98" s="1688"/>
      <c r="B98" s="1688"/>
      <c r="C98" s="1705"/>
      <c r="D98" s="1689"/>
      <c r="E98" s="1689"/>
      <c r="F98" s="1689"/>
      <c r="G98" s="1689"/>
    </row>
    <row r="99" spans="1:7" ht="12" thickBot="1" x14ac:dyDescent="0.25">
      <c r="A99" s="2197" t="s">
        <v>2436</v>
      </c>
      <c r="B99" s="2197"/>
      <c r="C99" s="2197"/>
      <c r="D99" s="2197"/>
      <c r="E99" s="2197"/>
      <c r="F99" s="2197"/>
      <c r="G99" s="2197"/>
    </row>
    <row r="100" spans="1:7" ht="22.5" x14ac:dyDescent="0.2">
      <c r="A100" s="1711" t="s">
        <v>2420</v>
      </c>
      <c r="B100" s="1707" t="s">
        <v>2426</v>
      </c>
      <c r="C100" s="1712">
        <v>1119141</v>
      </c>
      <c r="D100" s="1713">
        <v>29</v>
      </c>
      <c r="E100" s="1713">
        <v>29</v>
      </c>
      <c r="F100" s="1713">
        <f>D100-E100</f>
        <v>0</v>
      </c>
      <c r="G100" s="1714">
        <v>0</v>
      </c>
    </row>
    <row r="101" spans="1:7" x14ac:dyDescent="0.2">
      <c r="A101" s="1715"/>
      <c r="B101" s="1704"/>
      <c r="C101" s="1706">
        <v>112912</v>
      </c>
      <c r="D101" s="1679">
        <v>340</v>
      </c>
      <c r="E101" s="1679">
        <v>340</v>
      </c>
      <c r="F101" s="1679">
        <f t="shared" ref="F101:F111" si="7">D101-E101</f>
        <v>0</v>
      </c>
      <c r="G101" s="1697">
        <v>0</v>
      </c>
    </row>
    <row r="102" spans="1:7" x14ac:dyDescent="0.2">
      <c r="A102" s="1716" t="s">
        <v>2422</v>
      </c>
      <c r="B102" s="1708"/>
      <c r="C102" s="1709"/>
      <c r="D102" s="1710">
        <f>SUM(D100:D101)</f>
        <v>369</v>
      </c>
      <c r="E102" s="1710">
        <f>SUM(E100:E101)</f>
        <v>369</v>
      </c>
      <c r="F102" s="1710">
        <f t="shared" si="7"/>
        <v>0</v>
      </c>
      <c r="G102" s="1717">
        <f>SUM(G100:G101)</f>
        <v>0</v>
      </c>
    </row>
    <row r="103" spans="1:7" ht="22.5" x14ac:dyDescent="0.2">
      <c r="A103" s="1718" t="s">
        <v>2428</v>
      </c>
      <c r="B103" s="1707" t="s">
        <v>2426</v>
      </c>
      <c r="C103" s="1706">
        <v>131112</v>
      </c>
      <c r="D103" s="1679">
        <v>715</v>
      </c>
      <c r="E103" s="1679">
        <v>153</v>
      </c>
      <c r="F103" s="1679">
        <f t="shared" si="7"/>
        <v>562</v>
      </c>
      <c r="G103" s="1697"/>
    </row>
    <row r="104" spans="1:7" x14ac:dyDescent="0.2">
      <c r="A104" s="1718"/>
      <c r="B104" s="1707"/>
      <c r="C104" s="1706">
        <v>131122</v>
      </c>
      <c r="D104" s="1679">
        <v>9397</v>
      </c>
      <c r="E104" s="1679">
        <v>6429</v>
      </c>
      <c r="F104" s="1679">
        <f t="shared" si="7"/>
        <v>2968</v>
      </c>
      <c r="G104" s="1697"/>
    </row>
    <row r="105" spans="1:7" x14ac:dyDescent="0.2">
      <c r="A105" s="1715"/>
      <c r="B105" s="1704"/>
      <c r="C105" s="1706">
        <v>1319112</v>
      </c>
      <c r="D105" s="1679">
        <v>1150</v>
      </c>
      <c r="E105" s="1679">
        <v>1150</v>
      </c>
      <c r="F105" s="1679">
        <f t="shared" si="7"/>
        <v>0</v>
      </c>
      <c r="G105" s="1697"/>
    </row>
    <row r="106" spans="1:7" x14ac:dyDescent="0.2">
      <c r="A106" s="1715"/>
      <c r="B106" s="1704"/>
      <c r="C106" s="1706">
        <v>13191142</v>
      </c>
      <c r="D106" s="1679">
        <v>3346</v>
      </c>
      <c r="E106" s="1679">
        <v>3346</v>
      </c>
      <c r="F106" s="1679">
        <f t="shared" si="7"/>
        <v>0</v>
      </c>
      <c r="G106" s="1697"/>
    </row>
    <row r="107" spans="1:7" x14ac:dyDescent="0.2">
      <c r="A107" s="1715"/>
      <c r="B107" s="1704"/>
      <c r="C107" s="1706">
        <v>1319122</v>
      </c>
      <c r="D107" s="1679">
        <v>24872</v>
      </c>
      <c r="E107" s="1679">
        <v>24872</v>
      </c>
      <c r="F107" s="1679">
        <f t="shared" si="7"/>
        <v>0</v>
      </c>
      <c r="G107" s="1697"/>
    </row>
    <row r="108" spans="1:7" x14ac:dyDescent="0.2">
      <c r="A108" s="1715"/>
      <c r="B108" s="1704"/>
      <c r="C108" s="1706">
        <v>13191242</v>
      </c>
      <c r="D108" s="1679">
        <v>12405</v>
      </c>
      <c r="E108" s="1679">
        <v>12405</v>
      </c>
      <c r="F108" s="1679">
        <f t="shared" si="7"/>
        <v>0</v>
      </c>
      <c r="G108" s="1697"/>
    </row>
    <row r="109" spans="1:7" x14ac:dyDescent="0.2">
      <c r="A109" s="1715"/>
      <c r="B109" s="1704" t="s">
        <v>2421</v>
      </c>
      <c r="C109" s="1706">
        <v>131163</v>
      </c>
      <c r="D109" s="1679">
        <v>2888</v>
      </c>
      <c r="E109" s="1679">
        <v>2762</v>
      </c>
      <c r="F109" s="1679">
        <f t="shared" si="7"/>
        <v>126</v>
      </c>
      <c r="G109" s="1697"/>
    </row>
    <row r="110" spans="1:7" x14ac:dyDescent="0.2">
      <c r="A110" s="1715"/>
      <c r="B110" s="1704"/>
      <c r="C110" s="1706">
        <v>1319163</v>
      </c>
      <c r="D110" s="1679">
        <v>2912</v>
      </c>
      <c r="E110" s="1679">
        <v>2912</v>
      </c>
      <c r="F110" s="1679">
        <f t="shared" si="7"/>
        <v>0</v>
      </c>
      <c r="G110" s="1697"/>
    </row>
    <row r="111" spans="1:7" ht="21.75" thickBot="1" x14ac:dyDescent="0.25">
      <c r="A111" s="1720" t="s">
        <v>2429</v>
      </c>
      <c r="B111" s="1721"/>
      <c r="C111" s="1722"/>
      <c r="D111" s="1723">
        <f>SUM(D103:D110)</f>
        <v>57685</v>
      </c>
      <c r="E111" s="1723">
        <f>SUM(E103:E110)</f>
        <v>54029</v>
      </c>
      <c r="F111" s="1723">
        <f t="shared" si="7"/>
        <v>3656</v>
      </c>
      <c r="G111" s="1724">
        <f>SUM(G103:G110)</f>
        <v>0</v>
      </c>
    </row>
  </sheetData>
  <mergeCells count="9">
    <mergeCell ref="A64:G64"/>
    <mergeCell ref="A79:G79"/>
    <mergeCell ref="A88:G88"/>
    <mergeCell ref="A99:G99"/>
    <mergeCell ref="A1:G1"/>
    <mergeCell ref="A3:G3"/>
    <mergeCell ref="A4:G4"/>
    <mergeCell ref="A9:G9"/>
    <mergeCell ref="A52:G5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6" tint="-0.249977111117893"/>
  </sheetPr>
  <dimension ref="A1:G990"/>
  <sheetViews>
    <sheetView workbookViewId="0">
      <pane ySplit="6" topLeftCell="A7" activePane="bottomLeft" state="frozen"/>
      <selection pane="bottomLeft" activeCell="J975" sqref="J975"/>
    </sheetView>
  </sheetViews>
  <sheetFormatPr defaultRowHeight="10.5" x14ac:dyDescent="0.2"/>
  <cols>
    <col min="1" max="1" width="26.28515625" style="724" customWidth="1"/>
    <col min="2" max="2" width="12.140625" style="724" customWidth="1"/>
    <col min="3" max="3" width="74.7109375" style="724" customWidth="1"/>
    <col min="4" max="6" width="12.5703125" style="724" customWidth="1"/>
    <col min="7" max="7" width="12.5703125" style="728" customWidth="1"/>
    <col min="8" max="16384" width="9.140625" style="724"/>
  </cols>
  <sheetData>
    <row r="1" spans="1:7" x14ac:dyDescent="0.2">
      <c r="A1" s="2201" t="s">
        <v>3039</v>
      </c>
      <c r="B1" s="2201"/>
      <c r="C1" s="2201"/>
      <c r="D1" s="2201"/>
      <c r="E1" s="2201"/>
      <c r="F1" s="2201"/>
      <c r="G1" s="2201"/>
    </row>
    <row r="2" spans="1:7" x14ac:dyDescent="0.2">
      <c r="C2" s="725"/>
      <c r="D2" s="726"/>
      <c r="E2" s="727"/>
      <c r="F2" s="727"/>
      <c r="G2" s="1867"/>
    </row>
    <row r="3" spans="1:7" x14ac:dyDescent="0.2">
      <c r="A3" s="2202" t="s">
        <v>53</v>
      </c>
      <c r="B3" s="2202"/>
      <c r="C3" s="2202"/>
      <c r="D3" s="2202"/>
      <c r="E3" s="2202"/>
      <c r="F3" s="2202"/>
      <c r="G3" s="2202"/>
    </row>
    <row r="4" spans="1:7" x14ac:dyDescent="0.2">
      <c r="A4" s="2202" t="s">
        <v>2725</v>
      </c>
      <c r="B4" s="2202"/>
      <c r="C4" s="2202"/>
      <c r="D4" s="2202"/>
      <c r="E4" s="2202"/>
      <c r="F4" s="2202"/>
      <c r="G4" s="2202"/>
    </row>
    <row r="5" spans="1:7" ht="11.25" thickBot="1" x14ac:dyDescent="0.25"/>
    <row r="6" spans="1:7" s="732" customFormat="1" ht="32.25" thickBot="1" x14ac:dyDescent="0.25">
      <c r="A6" s="729" t="s">
        <v>2419</v>
      </c>
      <c r="B6" s="730" t="s">
        <v>2444</v>
      </c>
      <c r="C6" s="730" t="s">
        <v>2405</v>
      </c>
      <c r="D6" s="730" t="s">
        <v>2403</v>
      </c>
      <c r="E6" s="730" t="s">
        <v>2437</v>
      </c>
      <c r="F6" s="730" t="s">
        <v>2438</v>
      </c>
      <c r="G6" s="731" t="s">
        <v>1437</v>
      </c>
    </row>
    <row r="7" spans="1:7" ht="21" customHeight="1" x14ac:dyDescent="0.2">
      <c r="A7" s="1860" t="s">
        <v>2424</v>
      </c>
      <c r="B7" s="28" t="s">
        <v>1681</v>
      </c>
      <c r="C7" s="28" t="s">
        <v>1682</v>
      </c>
      <c r="D7" s="28">
        <v>65426400</v>
      </c>
      <c r="E7" s="28">
        <v>0</v>
      </c>
      <c r="F7" s="28">
        <v>65426400</v>
      </c>
      <c r="G7" s="1868" t="s">
        <v>1445</v>
      </c>
    </row>
    <row r="8" spans="1:7" ht="21" customHeight="1" x14ac:dyDescent="0.2">
      <c r="A8" s="1861" t="s">
        <v>2424</v>
      </c>
      <c r="B8" s="28" t="s">
        <v>1681</v>
      </c>
      <c r="C8" s="28" t="s">
        <v>1700</v>
      </c>
      <c r="D8" s="28">
        <v>87394000</v>
      </c>
      <c r="E8" s="28">
        <v>0</v>
      </c>
      <c r="F8" s="28">
        <v>87394000</v>
      </c>
      <c r="G8" s="1868" t="s">
        <v>1445</v>
      </c>
    </row>
    <row r="9" spans="1:7" ht="21" customHeight="1" x14ac:dyDescent="0.2">
      <c r="A9" s="1861" t="s">
        <v>2424</v>
      </c>
      <c r="B9" s="28" t="s">
        <v>1681</v>
      </c>
      <c r="C9" s="28" t="s">
        <v>1703</v>
      </c>
      <c r="D9" s="28">
        <v>59335000</v>
      </c>
      <c r="E9" s="28">
        <v>0</v>
      </c>
      <c r="F9" s="28">
        <v>59335000</v>
      </c>
      <c r="G9" s="1868" t="s">
        <v>1445</v>
      </c>
    </row>
    <row r="10" spans="1:7" ht="21" customHeight="1" x14ac:dyDescent="0.2">
      <c r="A10" s="1861" t="s">
        <v>2424</v>
      </c>
      <c r="B10" s="28" t="s">
        <v>1681</v>
      </c>
      <c r="C10" s="28" t="s">
        <v>1723</v>
      </c>
      <c r="D10" s="28">
        <v>353981000</v>
      </c>
      <c r="E10" s="28">
        <v>0</v>
      </c>
      <c r="F10" s="28">
        <v>353981000</v>
      </c>
      <c r="G10" s="1868" t="s">
        <v>1445</v>
      </c>
    </row>
    <row r="11" spans="1:7" ht="21" customHeight="1" x14ac:dyDescent="0.2">
      <c r="A11" s="1861" t="s">
        <v>2424</v>
      </c>
      <c r="B11" s="28" t="s">
        <v>1681</v>
      </c>
      <c r="C11" s="28" t="s">
        <v>2156</v>
      </c>
      <c r="D11" s="28">
        <v>3597093</v>
      </c>
      <c r="E11" s="28">
        <v>0</v>
      </c>
      <c r="F11" s="28">
        <v>3597093</v>
      </c>
      <c r="G11" s="1868" t="s">
        <v>1445</v>
      </c>
    </row>
    <row r="12" spans="1:7" ht="21" customHeight="1" x14ac:dyDescent="0.2">
      <c r="A12" s="1861" t="s">
        <v>2424</v>
      </c>
      <c r="B12" s="28" t="s">
        <v>1681</v>
      </c>
      <c r="C12" s="28" t="s">
        <v>2187</v>
      </c>
      <c r="D12" s="28">
        <v>371822000</v>
      </c>
      <c r="E12" s="28">
        <v>0</v>
      </c>
      <c r="F12" s="28">
        <v>371822000</v>
      </c>
      <c r="G12" s="1868" t="s">
        <v>1445</v>
      </c>
    </row>
    <row r="13" spans="1:7" ht="21" customHeight="1" x14ac:dyDescent="0.2">
      <c r="A13" s="1861" t="s">
        <v>2424</v>
      </c>
      <c r="B13" s="28" t="s">
        <v>1681</v>
      </c>
      <c r="C13" s="28" t="s">
        <v>2236</v>
      </c>
      <c r="D13" s="28">
        <v>83030000</v>
      </c>
      <c r="E13" s="28">
        <v>0</v>
      </c>
      <c r="F13" s="28">
        <v>83030000</v>
      </c>
      <c r="G13" s="1868" t="s">
        <v>1445</v>
      </c>
    </row>
    <row r="14" spans="1:7" ht="21" customHeight="1" x14ac:dyDescent="0.2">
      <c r="A14" s="1861" t="s">
        <v>2424</v>
      </c>
      <c r="B14" s="28" t="s">
        <v>1676</v>
      </c>
      <c r="C14" s="28" t="s">
        <v>1677</v>
      </c>
      <c r="D14" s="28">
        <v>5063150</v>
      </c>
      <c r="E14" s="28">
        <v>2936953</v>
      </c>
      <c r="F14" s="28">
        <v>2126197</v>
      </c>
      <c r="G14" s="1868" t="s">
        <v>1440</v>
      </c>
    </row>
    <row r="15" spans="1:7" ht="21" customHeight="1" x14ac:dyDescent="0.2">
      <c r="A15" s="1861" t="s">
        <v>2424</v>
      </c>
      <c r="B15" s="28" t="s">
        <v>1676</v>
      </c>
      <c r="C15" s="28" t="s">
        <v>1679</v>
      </c>
      <c r="D15" s="28">
        <v>13604331</v>
      </c>
      <c r="E15" s="28">
        <v>8145887</v>
      </c>
      <c r="F15" s="28">
        <v>5458444</v>
      </c>
      <c r="G15" s="1868" t="s">
        <v>1440</v>
      </c>
    </row>
    <row r="16" spans="1:7" ht="21" customHeight="1" x14ac:dyDescent="0.2">
      <c r="A16" s="1861" t="s">
        <v>2424</v>
      </c>
      <c r="B16" s="28" t="s">
        <v>1676</v>
      </c>
      <c r="C16" s="28" t="s">
        <v>1698</v>
      </c>
      <c r="D16" s="28">
        <v>10913528</v>
      </c>
      <c r="E16" s="28">
        <v>6703417</v>
      </c>
      <c r="F16" s="28">
        <v>4210111</v>
      </c>
      <c r="G16" s="1868" t="s">
        <v>1440</v>
      </c>
    </row>
    <row r="17" spans="1:7" ht="21" customHeight="1" x14ac:dyDescent="0.2">
      <c r="A17" s="1861" t="s">
        <v>2424</v>
      </c>
      <c r="B17" s="28" t="s">
        <v>1676</v>
      </c>
      <c r="C17" s="28" t="s">
        <v>1699</v>
      </c>
      <c r="D17" s="28">
        <v>4271500</v>
      </c>
      <c r="E17" s="28">
        <v>2483793</v>
      </c>
      <c r="F17" s="28">
        <v>1787707</v>
      </c>
      <c r="G17" s="1868" t="s">
        <v>1440</v>
      </c>
    </row>
    <row r="18" spans="1:7" ht="21" customHeight="1" x14ac:dyDescent="0.2">
      <c r="A18" s="1861" t="s">
        <v>2424</v>
      </c>
      <c r="B18" s="28" t="s">
        <v>1676</v>
      </c>
      <c r="C18" s="28" t="s">
        <v>1701</v>
      </c>
      <c r="D18" s="28">
        <v>7359795</v>
      </c>
      <c r="E18" s="28">
        <v>4342491</v>
      </c>
      <c r="F18" s="28">
        <v>3017304</v>
      </c>
      <c r="G18" s="1868" t="s">
        <v>1440</v>
      </c>
    </row>
    <row r="19" spans="1:7" ht="21" customHeight="1" x14ac:dyDescent="0.2">
      <c r="A19" s="1861" t="s">
        <v>2424</v>
      </c>
      <c r="B19" s="28" t="s">
        <v>1676</v>
      </c>
      <c r="C19" s="28" t="s">
        <v>1721</v>
      </c>
      <c r="D19" s="28">
        <v>82656000</v>
      </c>
      <c r="E19" s="28">
        <v>49614956</v>
      </c>
      <c r="F19" s="28">
        <v>33041044</v>
      </c>
      <c r="G19" s="1868" t="s">
        <v>1440</v>
      </c>
    </row>
    <row r="20" spans="1:7" ht="21" customHeight="1" x14ac:dyDescent="0.2">
      <c r="A20" s="1861" t="s">
        <v>2424</v>
      </c>
      <c r="B20" s="28" t="s">
        <v>1676</v>
      </c>
      <c r="C20" s="28" t="s">
        <v>1722</v>
      </c>
      <c r="D20" s="28">
        <v>18500589</v>
      </c>
      <c r="E20" s="28">
        <v>13921541</v>
      </c>
      <c r="F20" s="28">
        <v>4579048</v>
      </c>
      <c r="G20" s="1868" t="s">
        <v>1440</v>
      </c>
    </row>
    <row r="21" spans="1:7" ht="21" customHeight="1" x14ac:dyDescent="0.2">
      <c r="A21" s="1861" t="s">
        <v>2424</v>
      </c>
      <c r="B21" s="28" t="s">
        <v>1676</v>
      </c>
      <c r="C21" s="28" t="s">
        <v>1775</v>
      </c>
      <c r="D21" s="28">
        <v>116625</v>
      </c>
      <c r="E21" s="28">
        <v>21009</v>
      </c>
      <c r="F21" s="28">
        <v>95616</v>
      </c>
      <c r="G21" s="1868" t="s">
        <v>1440</v>
      </c>
    </row>
    <row r="22" spans="1:7" ht="21" customHeight="1" x14ac:dyDescent="0.2">
      <c r="A22" s="1861" t="s">
        <v>2424</v>
      </c>
      <c r="B22" s="28" t="s">
        <v>1676</v>
      </c>
      <c r="C22" s="28" t="s">
        <v>1900</v>
      </c>
      <c r="D22" s="28">
        <v>4279651</v>
      </c>
      <c r="E22" s="28">
        <v>3593653</v>
      </c>
      <c r="F22" s="28">
        <v>685998</v>
      </c>
      <c r="G22" s="1868" t="s">
        <v>1440</v>
      </c>
    </row>
    <row r="23" spans="1:7" ht="21" customHeight="1" x14ac:dyDescent="0.2">
      <c r="A23" s="1861" t="s">
        <v>2424</v>
      </c>
      <c r="B23" s="28" t="s">
        <v>1676</v>
      </c>
      <c r="C23" s="28" t="s">
        <v>1917</v>
      </c>
      <c r="D23" s="28">
        <v>4855000</v>
      </c>
      <c r="E23" s="28">
        <v>2914094</v>
      </c>
      <c r="F23" s="28">
        <v>1940906</v>
      </c>
      <c r="G23" s="1868" t="s">
        <v>1440</v>
      </c>
    </row>
    <row r="24" spans="1:7" ht="21" customHeight="1" x14ac:dyDescent="0.2">
      <c r="A24" s="1861" t="s">
        <v>2424</v>
      </c>
      <c r="B24" s="28" t="s">
        <v>1676</v>
      </c>
      <c r="C24" s="28" t="s">
        <v>1938</v>
      </c>
      <c r="D24" s="28">
        <v>5655000</v>
      </c>
      <c r="E24" s="28">
        <v>3728055</v>
      </c>
      <c r="F24" s="28">
        <v>1926945</v>
      </c>
      <c r="G24" s="1868" t="s">
        <v>1440</v>
      </c>
    </row>
    <row r="25" spans="1:7" ht="21" customHeight="1" x14ac:dyDescent="0.2">
      <c r="A25" s="1861" t="s">
        <v>2424</v>
      </c>
      <c r="B25" s="28" t="s">
        <v>1676</v>
      </c>
      <c r="C25" s="28" t="s">
        <v>1941</v>
      </c>
      <c r="D25" s="28">
        <v>962000</v>
      </c>
      <c r="E25" s="28">
        <v>577240</v>
      </c>
      <c r="F25" s="28">
        <v>384760</v>
      </c>
      <c r="G25" s="1868" t="s">
        <v>1440</v>
      </c>
    </row>
    <row r="26" spans="1:7" ht="21" customHeight="1" x14ac:dyDescent="0.2">
      <c r="A26" s="1861" t="s">
        <v>2424</v>
      </c>
      <c r="B26" s="28" t="s">
        <v>1676</v>
      </c>
      <c r="C26" s="28" t="s">
        <v>1959</v>
      </c>
      <c r="D26" s="28">
        <v>12960000</v>
      </c>
      <c r="E26" s="28">
        <v>7806930</v>
      </c>
      <c r="F26" s="28">
        <v>5153070</v>
      </c>
      <c r="G26" s="1868" t="s">
        <v>1440</v>
      </c>
    </row>
    <row r="27" spans="1:7" ht="21" customHeight="1" x14ac:dyDescent="0.2">
      <c r="A27" s="1861" t="s">
        <v>2424</v>
      </c>
      <c r="B27" s="28" t="s">
        <v>1676</v>
      </c>
      <c r="C27" s="28" t="s">
        <v>3156</v>
      </c>
      <c r="D27" s="28">
        <v>250111671</v>
      </c>
      <c r="E27" s="28">
        <v>45526541</v>
      </c>
      <c r="F27" s="28">
        <v>204585130</v>
      </c>
      <c r="G27" s="1868" t="s">
        <v>1440</v>
      </c>
    </row>
    <row r="28" spans="1:7" ht="21" customHeight="1" x14ac:dyDescent="0.2">
      <c r="A28" s="1861" t="s">
        <v>2424</v>
      </c>
      <c r="B28" s="28" t="s">
        <v>1676</v>
      </c>
      <c r="C28" s="28" t="s">
        <v>2186</v>
      </c>
      <c r="D28" s="28">
        <v>11745158</v>
      </c>
      <c r="E28" s="28">
        <v>7348157</v>
      </c>
      <c r="F28" s="28">
        <v>4397001</v>
      </c>
      <c r="G28" s="1868" t="s">
        <v>1440</v>
      </c>
    </row>
    <row r="29" spans="1:7" ht="21" customHeight="1" x14ac:dyDescent="0.2">
      <c r="A29" s="1861" t="s">
        <v>2424</v>
      </c>
      <c r="B29" s="28" t="s">
        <v>1676</v>
      </c>
      <c r="C29" s="28" t="s">
        <v>2234</v>
      </c>
      <c r="D29" s="28">
        <v>6254159</v>
      </c>
      <c r="E29" s="28">
        <v>3254166</v>
      </c>
      <c r="F29" s="28">
        <v>2999993</v>
      </c>
      <c r="G29" s="1868" t="s">
        <v>1440</v>
      </c>
    </row>
    <row r="30" spans="1:7" ht="21" customHeight="1" x14ac:dyDescent="0.2">
      <c r="A30" s="1861" t="s">
        <v>2424</v>
      </c>
      <c r="B30" s="28" t="s">
        <v>1676</v>
      </c>
      <c r="C30" s="28" t="s">
        <v>2235</v>
      </c>
      <c r="D30" s="28">
        <v>19076035</v>
      </c>
      <c r="E30" s="28">
        <v>9741516</v>
      </c>
      <c r="F30" s="28">
        <v>9334519</v>
      </c>
      <c r="G30" s="1868" t="s">
        <v>1440</v>
      </c>
    </row>
    <row r="31" spans="1:7" ht="21" customHeight="1" thickBot="1" x14ac:dyDescent="0.25">
      <c r="A31" s="1861" t="s">
        <v>2424</v>
      </c>
      <c r="B31" s="28" t="s">
        <v>2364</v>
      </c>
      <c r="C31" s="28" t="s">
        <v>2365</v>
      </c>
      <c r="D31" s="28">
        <v>5001000</v>
      </c>
      <c r="E31" s="28">
        <v>1898606</v>
      </c>
      <c r="F31" s="28">
        <v>3102394</v>
      </c>
      <c r="G31" s="1868" t="s">
        <v>1440</v>
      </c>
    </row>
    <row r="32" spans="1:7" ht="13.5" customHeight="1" thickBot="1" x14ac:dyDescent="0.25">
      <c r="A32" s="2203" t="s">
        <v>2439</v>
      </c>
      <c r="B32" s="2204"/>
      <c r="C32" s="2204"/>
      <c r="D32" s="1862">
        <f>SUM(D7:D31)</f>
        <v>1487970685</v>
      </c>
      <c r="E32" s="1862">
        <f>SUM(E7:E31)</f>
        <v>174559005</v>
      </c>
      <c r="F32" s="1862">
        <f>SUM(F7:F31)</f>
        <v>1313411680</v>
      </c>
      <c r="G32" s="1863"/>
    </row>
    <row r="33" spans="1:7" x14ac:dyDescent="0.2">
      <c r="A33" s="1860" t="s">
        <v>2425</v>
      </c>
      <c r="B33" s="28" t="s">
        <v>1764</v>
      </c>
      <c r="C33" s="28" t="s">
        <v>1765</v>
      </c>
      <c r="D33" s="28">
        <v>2528018</v>
      </c>
      <c r="E33" s="28">
        <v>0</v>
      </c>
      <c r="F33" s="28">
        <v>2528018</v>
      </c>
      <c r="G33" s="1868" t="s">
        <v>1445</v>
      </c>
    </row>
    <row r="34" spans="1:7" x14ac:dyDescent="0.2">
      <c r="A34" s="1860" t="s">
        <v>2425</v>
      </c>
      <c r="B34" s="28" t="s">
        <v>1764</v>
      </c>
      <c r="C34" s="28" t="s">
        <v>1783</v>
      </c>
      <c r="D34" s="28">
        <v>2152266</v>
      </c>
      <c r="E34" s="28">
        <v>0</v>
      </c>
      <c r="F34" s="28">
        <v>2152266</v>
      </c>
      <c r="G34" s="1868" t="s">
        <v>1445</v>
      </c>
    </row>
    <row r="35" spans="1:7" x14ac:dyDescent="0.2">
      <c r="A35" s="1860" t="s">
        <v>2425</v>
      </c>
      <c r="B35" s="28" t="s">
        <v>1764</v>
      </c>
      <c r="C35" s="28" t="s">
        <v>1816</v>
      </c>
      <c r="D35" s="28">
        <v>2770324</v>
      </c>
      <c r="E35" s="28">
        <v>0</v>
      </c>
      <c r="F35" s="28">
        <v>2770324</v>
      </c>
      <c r="G35" s="1868" t="s">
        <v>1445</v>
      </c>
    </row>
    <row r="36" spans="1:7" x14ac:dyDescent="0.2">
      <c r="A36" s="1860" t="s">
        <v>2425</v>
      </c>
      <c r="B36" s="28" t="s">
        <v>1764</v>
      </c>
      <c r="C36" s="28" t="s">
        <v>1820</v>
      </c>
      <c r="D36" s="28">
        <v>5633780</v>
      </c>
      <c r="E36" s="28">
        <v>0</v>
      </c>
      <c r="F36" s="28">
        <v>5633780</v>
      </c>
      <c r="G36" s="1868" t="s">
        <v>1445</v>
      </c>
    </row>
    <row r="37" spans="1:7" x14ac:dyDescent="0.2">
      <c r="A37" s="1860" t="s">
        <v>2425</v>
      </c>
      <c r="B37" s="28" t="s">
        <v>1764</v>
      </c>
      <c r="C37" s="28" t="s">
        <v>1826</v>
      </c>
      <c r="D37" s="28">
        <v>19070146</v>
      </c>
      <c r="E37" s="28">
        <v>0</v>
      </c>
      <c r="F37" s="28">
        <v>19070146</v>
      </c>
      <c r="G37" s="1868" t="s">
        <v>1445</v>
      </c>
    </row>
    <row r="38" spans="1:7" x14ac:dyDescent="0.2">
      <c r="A38" s="1860" t="s">
        <v>2425</v>
      </c>
      <c r="B38" s="28" t="s">
        <v>1764</v>
      </c>
      <c r="C38" s="28" t="s">
        <v>1835</v>
      </c>
      <c r="D38" s="28">
        <v>9830334</v>
      </c>
      <c r="E38" s="28">
        <v>0</v>
      </c>
      <c r="F38" s="28">
        <v>9830334</v>
      </c>
      <c r="G38" s="1868" t="s">
        <v>1445</v>
      </c>
    </row>
    <row r="39" spans="1:7" x14ac:dyDescent="0.2">
      <c r="A39" s="1860" t="s">
        <v>2425</v>
      </c>
      <c r="B39" s="28" t="s">
        <v>1764</v>
      </c>
      <c r="C39" s="28" t="s">
        <v>1861</v>
      </c>
      <c r="D39" s="28">
        <v>10833288</v>
      </c>
      <c r="E39" s="28">
        <v>0</v>
      </c>
      <c r="F39" s="28">
        <v>10833288</v>
      </c>
      <c r="G39" s="1868" t="s">
        <v>1445</v>
      </c>
    </row>
    <row r="40" spans="1:7" x14ac:dyDescent="0.2">
      <c r="A40" s="1860" t="s">
        <v>2425</v>
      </c>
      <c r="B40" s="28" t="s">
        <v>1764</v>
      </c>
      <c r="C40" s="28" t="s">
        <v>1866</v>
      </c>
      <c r="D40" s="28">
        <v>5700468</v>
      </c>
      <c r="E40" s="28">
        <v>0</v>
      </c>
      <c r="F40" s="28">
        <v>5700468</v>
      </c>
      <c r="G40" s="1868" t="s">
        <v>1445</v>
      </c>
    </row>
    <row r="41" spans="1:7" x14ac:dyDescent="0.2">
      <c r="A41" s="1860" t="s">
        <v>2425</v>
      </c>
      <c r="B41" s="28" t="s">
        <v>1764</v>
      </c>
      <c r="C41" s="28" t="s">
        <v>1901</v>
      </c>
      <c r="D41" s="28">
        <v>41000</v>
      </c>
      <c r="E41" s="28">
        <v>0</v>
      </c>
      <c r="F41" s="28">
        <v>41000</v>
      </c>
      <c r="G41" s="1868" t="s">
        <v>1445</v>
      </c>
    </row>
    <row r="42" spans="1:7" x14ac:dyDescent="0.2">
      <c r="A42" s="1860" t="s">
        <v>2425</v>
      </c>
      <c r="B42" s="28" t="s">
        <v>1764</v>
      </c>
      <c r="C42" s="28" t="s">
        <v>1943</v>
      </c>
      <c r="D42" s="28">
        <v>17000</v>
      </c>
      <c r="E42" s="28">
        <v>0</v>
      </c>
      <c r="F42" s="28">
        <v>17000</v>
      </c>
      <c r="G42" s="1868" t="s">
        <v>1445</v>
      </c>
    </row>
    <row r="43" spans="1:7" x14ac:dyDescent="0.2">
      <c r="A43" s="1860" t="s">
        <v>2425</v>
      </c>
      <c r="B43" s="28" t="s">
        <v>1764</v>
      </c>
      <c r="C43" s="28" t="s">
        <v>1950</v>
      </c>
      <c r="D43" s="28">
        <v>465000</v>
      </c>
      <c r="E43" s="28">
        <v>0</v>
      </c>
      <c r="F43" s="28">
        <v>465000</v>
      </c>
      <c r="G43" s="1868" t="s">
        <v>1445</v>
      </c>
    </row>
    <row r="44" spans="1:7" x14ac:dyDescent="0.2">
      <c r="A44" s="1860" t="s">
        <v>2425</v>
      </c>
      <c r="B44" s="28" t="s">
        <v>1764</v>
      </c>
      <c r="C44" s="28" t="s">
        <v>1990</v>
      </c>
      <c r="D44" s="28">
        <v>1035816</v>
      </c>
      <c r="E44" s="28">
        <v>0</v>
      </c>
      <c r="F44" s="28">
        <v>1035816</v>
      </c>
      <c r="G44" s="1868" t="s">
        <v>1445</v>
      </c>
    </row>
    <row r="45" spans="1:7" x14ac:dyDescent="0.2">
      <c r="A45" s="1860" t="s">
        <v>2425</v>
      </c>
      <c r="B45" s="28" t="s">
        <v>1764</v>
      </c>
      <c r="C45" s="28" t="s">
        <v>2005</v>
      </c>
      <c r="D45" s="28">
        <v>3507550</v>
      </c>
      <c r="E45" s="28">
        <v>0</v>
      </c>
      <c r="F45" s="28">
        <v>3507550</v>
      </c>
      <c r="G45" s="1868" t="s">
        <v>1445</v>
      </c>
    </row>
    <row r="46" spans="1:7" x14ac:dyDescent="0.2">
      <c r="A46" s="1860" t="s">
        <v>2425</v>
      </c>
      <c r="B46" s="28" t="s">
        <v>1764</v>
      </c>
      <c r="C46" s="28" t="s">
        <v>2015</v>
      </c>
      <c r="D46" s="28">
        <v>4757858</v>
      </c>
      <c r="E46" s="28">
        <v>0</v>
      </c>
      <c r="F46" s="28">
        <v>4757858</v>
      </c>
      <c r="G46" s="1868" t="s">
        <v>1445</v>
      </c>
    </row>
    <row r="47" spans="1:7" x14ac:dyDescent="0.2">
      <c r="A47" s="1860" t="s">
        <v>2425</v>
      </c>
      <c r="B47" s="28" t="s">
        <v>1764</v>
      </c>
      <c r="C47" s="28" t="s">
        <v>2021</v>
      </c>
      <c r="D47" s="28">
        <v>1502058</v>
      </c>
      <c r="E47" s="28">
        <v>0</v>
      </c>
      <c r="F47" s="28">
        <v>1502058</v>
      </c>
      <c r="G47" s="1868" t="s">
        <v>1445</v>
      </c>
    </row>
    <row r="48" spans="1:7" x14ac:dyDescent="0.2">
      <c r="A48" s="1860" t="s">
        <v>2425</v>
      </c>
      <c r="B48" s="28" t="s">
        <v>1764</v>
      </c>
      <c r="C48" s="28" t="s">
        <v>2026</v>
      </c>
      <c r="D48" s="28">
        <v>9615150</v>
      </c>
      <c r="E48" s="28">
        <v>0</v>
      </c>
      <c r="F48" s="28">
        <v>9615150</v>
      </c>
      <c r="G48" s="1868" t="s">
        <v>1445</v>
      </c>
    </row>
    <row r="49" spans="1:7" x14ac:dyDescent="0.2">
      <c r="A49" s="1860" t="s">
        <v>2425</v>
      </c>
      <c r="B49" s="28" t="s">
        <v>1764</v>
      </c>
      <c r="C49" s="28" t="s">
        <v>2245</v>
      </c>
      <c r="D49" s="28">
        <v>1807890</v>
      </c>
      <c r="E49" s="28">
        <v>0</v>
      </c>
      <c r="F49" s="28">
        <v>1807890</v>
      </c>
      <c r="G49" s="1868" t="s">
        <v>1445</v>
      </c>
    </row>
    <row r="50" spans="1:7" x14ac:dyDescent="0.2">
      <c r="A50" s="1860" t="s">
        <v>2425</v>
      </c>
      <c r="B50" s="28" t="s">
        <v>1764</v>
      </c>
      <c r="C50" s="28" t="s">
        <v>2246</v>
      </c>
      <c r="D50" s="28">
        <v>527000</v>
      </c>
      <c r="E50" s="28">
        <v>0</v>
      </c>
      <c r="F50" s="28">
        <v>527000</v>
      </c>
      <c r="G50" s="1868" t="s">
        <v>1445</v>
      </c>
    </row>
    <row r="51" spans="1:7" x14ac:dyDescent="0.2">
      <c r="A51" s="1860" t="s">
        <v>2425</v>
      </c>
      <c r="B51" s="28" t="s">
        <v>1764</v>
      </c>
      <c r="C51" s="28" t="s">
        <v>2248</v>
      </c>
      <c r="D51" s="28">
        <v>18390000</v>
      </c>
      <c r="E51" s="28">
        <v>0</v>
      </c>
      <c r="F51" s="28">
        <v>18390000</v>
      </c>
      <c r="G51" s="1868" t="s">
        <v>1445</v>
      </c>
    </row>
    <row r="52" spans="1:7" x14ac:dyDescent="0.2">
      <c r="A52" s="1860" t="s">
        <v>2425</v>
      </c>
      <c r="B52" s="28" t="s">
        <v>1764</v>
      </c>
      <c r="C52" s="28" t="s">
        <v>2249</v>
      </c>
      <c r="D52" s="28">
        <v>707662</v>
      </c>
      <c r="E52" s="28">
        <v>0</v>
      </c>
      <c r="F52" s="28">
        <v>707662</v>
      </c>
      <c r="G52" s="1868" t="s">
        <v>1445</v>
      </c>
    </row>
    <row r="53" spans="1:7" x14ac:dyDescent="0.2">
      <c r="A53" s="1860" t="s">
        <v>2425</v>
      </c>
      <c r="B53" s="28" t="s">
        <v>1764</v>
      </c>
      <c r="C53" s="28" t="s">
        <v>2251</v>
      </c>
      <c r="D53" s="28">
        <v>789000</v>
      </c>
      <c r="E53" s="28">
        <v>0</v>
      </c>
      <c r="F53" s="28">
        <v>789000</v>
      </c>
      <c r="G53" s="1868" t="s">
        <v>1445</v>
      </c>
    </row>
    <row r="54" spans="1:7" x14ac:dyDescent="0.2">
      <c r="A54" s="1860" t="s">
        <v>2425</v>
      </c>
      <c r="B54" s="28" t="s">
        <v>1764</v>
      </c>
      <c r="C54" s="28" t="s">
        <v>2253</v>
      </c>
      <c r="D54" s="28">
        <v>27720252</v>
      </c>
      <c r="E54" s="28">
        <v>0</v>
      </c>
      <c r="F54" s="28">
        <v>27720252</v>
      </c>
      <c r="G54" s="1868" t="s">
        <v>1445</v>
      </c>
    </row>
    <row r="55" spans="1:7" x14ac:dyDescent="0.2">
      <c r="A55" s="1860" t="s">
        <v>2425</v>
      </c>
      <c r="B55" s="28" t="s">
        <v>1764</v>
      </c>
      <c r="C55" s="28" t="s">
        <v>2255</v>
      </c>
      <c r="D55" s="28">
        <v>690000</v>
      </c>
      <c r="E55" s="28">
        <v>0</v>
      </c>
      <c r="F55" s="28">
        <v>690000</v>
      </c>
      <c r="G55" s="1868" t="s">
        <v>1445</v>
      </c>
    </row>
    <row r="56" spans="1:7" x14ac:dyDescent="0.2">
      <c r="A56" s="1860" t="s">
        <v>2425</v>
      </c>
      <c r="B56" s="28" t="s">
        <v>1764</v>
      </c>
      <c r="C56" s="28" t="s">
        <v>2256</v>
      </c>
      <c r="D56" s="28">
        <v>507000</v>
      </c>
      <c r="E56" s="28">
        <v>0</v>
      </c>
      <c r="F56" s="28">
        <v>507000</v>
      </c>
      <c r="G56" s="1868" t="s">
        <v>1445</v>
      </c>
    </row>
    <row r="57" spans="1:7" x14ac:dyDescent="0.2">
      <c r="A57" s="1860" t="s">
        <v>2425</v>
      </c>
      <c r="B57" s="28" t="s">
        <v>1764</v>
      </c>
      <c r="C57" s="28" t="s">
        <v>2257</v>
      </c>
      <c r="D57" s="28">
        <v>524000</v>
      </c>
      <c r="E57" s="28">
        <v>0</v>
      </c>
      <c r="F57" s="28">
        <v>524000</v>
      </c>
      <c r="G57" s="1868" t="s">
        <v>1445</v>
      </c>
    </row>
    <row r="58" spans="1:7" x14ac:dyDescent="0.2">
      <c r="A58" s="1860" t="s">
        <v>2425</v>
      </c>
      <c r="B58" s="28" t="s">
        <v>1764</v>
      </c>
      <c r="C58" s="28" t="s">
        <v>2258</v>
      </c>
      <c r="D58" s="28">
        <v>520000</v>
      </c>
      <c r="E58" s="28">
        <v>0</v>
      </c>
      <c r="F58" s="28">
        <v>520000</v>
      </c>
      <c r="G58" s="1868" t="s">
        <v>1445</v>
      </c>
    </row>
    <row r="59" spans="1:7" x14ac:dyDescent="0.2">
      <c r="A59" s="1860" t="s">
        <v>2425</v>
      </c>
      <c r="B59" s="28" t="s">
        <v>1764</v>
      </c>
      <c r="C59" s="28" t="s">
        <v>2261</v>
      </c>
      <c r="D59" s="28">
        <v>3110490</v>
      </c>
      <c r="E59" s="28">
        <v>0</v>
      </c>
      <c r="F59" s="28">
        <v>3110490</v>
      </c>
      <c r="G59" s="1868" t="s">
        <v>1445</v>
      </c>
    </row>
    <row r="60" spans="1:7" x14ac:dyDescent="0.2">
      <c r="A60" s="1860" t="s">
        <v>2425</v>
      </c>
      <c r="B60" s="28" t="s">
        <v>1764</v>
      </c>
      <c r="C60" s="28" t="s">
        <v>2264</v>
      </c>
      <c r="D60" s="28">
        <v>674424</v>
      </c>
      <c r="E60" s="28">
        <v>0</v>
      </c>
      <c r="F60" s="28">
        <v>674424</v>
      </c>
      <c r="G60" s="1868" t="s">
        <v>1445</v>
      </c>
    </row>
    <row r="61" spans="1:7" x14ac:dyDescent="0.2">
      <c r="A61" s="1860" t="s">
        <v>2425</v>
      </c>
      <c r="B61" s="28" t="s">
        <v>1764</v>
      </c>
      <c r="C61" s="28" t="s">
        <v>2266</v>
      </c>
      <c r="D61" s="28">
        <v>685000</v>
      </c>
      <c r="E61" s="28">
        <v>0</v>
      </c>
      <c r="F61" s="28">
        <v>685000</v>
      </c>
      <c r="G61" s="1868" t="s">
        <v>1445</v>
      </c>
    </row>
    <row r="62" spans="1:7" x14ac:dyDescent="0.2">
      <c r="A62" s="1860" t="s">
        <v>2425</v>
      </c>
      <c r="B62" s="28" t="s">
        <v>1764</v>
      </c>
      <c r="C62" s="28" t="s">
        <v>2268</v>
      </c>
      <c r="D62" s="28">
        <v>739338</v>
      </c>
      <c r="E62" s="28">
        <v>0</v>
      </c>
      <c r="F62" s="28">
        <v>739338</v>
      </c>
      <c r="G62" s="1868" t="s">
        <v>1445</v>
      </c>
    </row>
    <row r="63" spans="1:7" x14ac:dyDescent="0.2">
      <c r="A63" s="1860" t="s">
        <v>2425</v>
      </c>
      <c r="B63" s="28" t="s">
        <v>1764</v>
      </c>
      <c r="C63" s="28" t="s">
        <v>2272</v>
      </c>
      <c r="D63" s="28">
        <v>1472310</v>
      </c>
      <c r="E63" s="28">
        <v>0</v>
      </c>
      <c r="F63" s="28">
        <v>1472310</v>
      </c>
      <c r="G63" s="1868" t="s">
        <v>1445</v>
      </c>
    </row>
    <row r="64" spans="1:7" x14ac:dyDescent="0.2">
      <c r="A64" s="1860" t="s">
        <v>2425</v>
      </c>
      <c r="B64" s="28" t="s">
        <v>1764</v>
      </c>
      <c r="C64" s="28" t="s">
        <v>2274</v>
      </c>
      <c r="D64" s="28">
        <v>563112</v>
      </c>
      <c r="E64" s="28">
        <v>0</v>
      </c>
      <c r="F64" s="28">
        <v>563112</v>
      </c>
      <c r="G64" s="1868" t="s">
        <v>1445</v>
      </c>
    </row>
    <row r="65" spans="1:7" x14ac:dyDescent="0.2">
      <c r="A65" s="1860" t="s">
        <v>2425</v>
      </c>
      <c r="B65" s="28" t="s">
        <v>1764</v>
      </c>
      <c r="C65" s="28" t="s">
        <v>2276</v>
      </c>
      <c r="D65" s="28">
        <v>672606</v>
      </c>
      <c r="E65" s="28">
        <v>0</v>
      </c>
      <c r="F65" s="28">
        <v>672606</v>
      </c>
      <c r="G65" s="1868" t="s">
        <v>1445</v>
      </c>
    </row>
    <row r="66" spans="1:7" x14ac:dyDescent="0.2">
      <c r="A66" s="1860" t="s">
        <v>2425</v>
      </c>
      <c r="B66" s="28" t="s">
        <v>1764</v>
      </c>
      <c r="C66" s="28" t="s">
        <v>2278</v>
      </c>
      <c r="D66" s="28">
        <v>965160</v>
      </c>
      <c r="E66" s="28">
        <v>0</v>
      </c>
      <c r="F66" s="28">
        <v>965160</v>
      </c>
      <c r="G66" s="1868" t="s">
        <v>1445</v>
      </c>
    </row>
    <row r="67" spans="1:7" x14ac:dyDescent="0.2">
      <c r="A67" s="1860" t="s">
        <v>2425</v>
      </c>
      <c r="B67" s="28" t="s">
        <v>1764</v>
      </c>
      <c r="C67" s="28" t="s">
        <v>2280</v>
      </c>
      <c r="D67" s="28">
        <v>482580</v>
      </c>
      <c r="E67" s="28">
        <v>0</v>
      </c>
      <c r="F67" s="28">
        <v>482580</v>
      </c>
      <c r="G67" s="1868" t="s">
        <v>1445</v>
      </c>
    </row>
    <row r="68" spans="1:7" x14ac:dyDescent="0.2">
      <c r="A68" s="1860" t="s">
        <v>2425</v>
      </c>
      <c r="B68" s="28" t="s">
        <v>1764</v>
      </c>
      <c r="C68" s="28" t="s">
        <v>2282</v>
      </c>
      <c r="D68" s="28">
        <v>16354080</v>
      </c>
      <c r="E68" s="28">
        <v>0</v>
      </c>
      <c r="F68" s="28">
        <v>16354080</v>
      </c>
      <c r="G68" s="1868" t="s">
        <v>1445</v>
      </c>
    </row>
    <row r="69" spans="1:7" x14ac:dyDescent="0.2">
      <c r="A69" s="1860" t="s">
        <v>2425</v>
      </c>
      <c r="B69" s="28" t="s">
        <v>1764</v>
      </c>
      <c r="C69" s="28" t="s">
        <v>2284</v>
      </c>
      <c r="D69" s="28">
        <v>6375000</v>
      </c>
      <c r="E69" s="28">
        <v>0</v>
      </c>
      <c r="F69" s="28">
        <v>6375000</v>
      </c>
      <c r="G69" s="1868" t="s">
        <v>1445</v>
      </c>
    </row>
    <row r="70" spans="1:7" x14ac:dyDescent="0.2">
      <c r="A70" s="1860" t="s">
        <v>2425</v>
      </c>
      <c r="B70" s="28" t="s">
        <v>1764</v>
      </c>
      <c r="C70" s="28" t="s">
        <v>2285</v>
      </c>
      <c r="D70" s="28">
        <v>735000</v>
      </c>
      <c r="E70" s="28">
        <v>0</v>
      </c>
      <c r="F70" s="28">
        <v>735000</v>
      </c>
      <c r="G70" s="1868" t="s">
        <v>1445</v>
      </c>
    </row>
    <row r="71" spans="1:7" x14ac:dyDescent="0.2">
      <c r="A71" s="1860" t="s">
        <v>2425</v>
      </c>
      <c r="B71" s="28" t="s">
        <v>1764</v>
      </c>
      <c r="C71" s="28" t="s">
        <v>2501</v>
      </c>
      <c r="D71" s="28">
        <v>14198638</v>
      </c>
      <c r="E71" s="28">
        <v>0</v>
      </c>
      <c r="F71" s="28">
        <v>14198638</v>
      </c>
      <c r="G71" s="1868" t="s">
        <v>1445</v>
      </c>
    </row>
    <row r="72" spans="1:7" x14ac:dyDescent="0.2">
      <c r="A72" s="1860" t="s">
        <v>2425</v>
      </c>
      <c r="B72" s="28" t="s">
        <v>1764</v>
      </c>
      <c r="C72" s="28" t="s">
        <v>2287</v>
      </c>
      <c r="D72" s="28">
        <v>823992</v>
      </c>
      <c r="E72" s="28">
        <v>0</v>
      </c>
      <c r="F72" s="28">
        <v>823992</v>
      </c>
      <c r="G72" s="1868" t="s">
        <v>1445</v>
      </c>
    </row>
    <row r="73" spans="1:7" x14ac:dyDescent="0.2">
      <c r="A73" s="1860" t="s">
        <v>2425</v>
      </c>
      <c r="B73" s="28" t="s">
        <v>1764</v>
      </c>
      <c r="C73" s="28" t="s">
        <v>2289</v>
      </c>
      <c r="D73" s="28">
        <v>19740000</v>
      </c>
      <c r="E73" s="28">
        <v>0</v>
      </c>
      <c r="F73" s="28">
        <v>19740000</v>
      </c>
      <c r="G73" s="1868" t="s">
        <v>1445</v>
      </c>
    </row>
    <row r="74" spans="1:7" x14ac:dyDescent="0.2">
      <c r="A74" s="1860" t="s">
        <v>2425</v>
      </c>
      <c r="B74" s="28" t="s">
        <v>1764</v>
      </c>
      <c r="C74" s="28" t="s">
        <v>2291</v>
      </c>
      <c r="D74" s="28">
        <v>25916000</v>
      </c>
      <c r="E74" s="28">
        <v>0</v>
      </c>
      <c r="F74" s="28">
        <v>25916000</v>
      </c>
      <c r="G74" s="1868" t="s">
        <v>1445</v>
      </c>
    </row>
    <row r="75" spans="1:7" x14ac:dyDescent="0.2">
      <c r="A75" s="1860" t="s">
        <v>2425</v>
      </c>
      <c r="B75" s="28" t="s">
        <v>1764</v>
      </c>
      <c r="C75" s="28" t="s">
        <v>2293</v>
      </c>
      <c r="D75" s="28">
        <v>10062000</v>
      </c>
      <c r="E75" s="28">
        <v>0</v>
      </c>
      <c r="F75" s="28">
        <v>10062000</v>
      </c>
      <c r="G75" s="1868" t="s">
        <v>1445</v>
      </c>
    </row>
    <row r="76" spans="1:7" x14ac:dyDescent="0.2">
      <c r="A76" s="1860" t="s">
        <v>2425</v>
      </c>
      <c r="B76" s="28" t="s">
        <v>1764</v>
      </c>
      <c r="C76" s="28" t="s">
        <v>2295</v>
      </c>
      <c r="D76" s="28">
        <v>1662000</v>
      </c>
      <c r="E76" s="28">
        <v>0</v>
      </c>
      <c r="F76" s="28">
        <v>1662000</v>
      </c>
      <c r="G76" s="1868" t="s">
        <v>1445</v>
      </c>
    </row>
    <row r="77" spans="1:7" x14ac:dyDescent="0.2">
      <c r="A77" s="1860" t="s">
        <v>2425</v>
      </c>
      <c r="B77" s="28" t="s">
        <v>1764</v>
      </c>
      <c r="C77" s="28" t="s">
        <v>2297</v>
      </c>
      <c r="D77" s="28">
        <v>1650000</v>
      </c>
      <c r="E77" s="28">
        <v>0</v>
      </c>
      <c r="F77" s="28">
        <v>1650000</v>
      </c>
      <c r="G77" s="1868" t="s">
        <v>1445</v>
      </c>
    </row>
    <row r="78" spans="1:7" x14ac:dyDescent="0.2">
      <c r="A78" s="1860" t="s">
        <v>2425</v>
      </c>
      <c r="B78" s="28" t="s">
        <v>1764</v>
      </c>
      <c r="C78" s="28" t="s">
        <v>2299</v>
      </c>
      <c r="D78" s="28">
        <v>1640000</v>
      </c>
      <c r="E78" s="28">
        <v>0</v>
      </c>
      <c r="F78" s="28">
        <v>1640000</v>
      </c>
      <c r="G78" s="1868" t="s">
        <v>1445</v>
      </c>
    </row>
    <row r="79" spans="1:7" x14ac:dyDescent="0.2">
      <c r="A79" s="1860" t="s">
        <v>2425</v>
      </c>
      <c r="B79" s="28" t="s">
        <v>1764</v>
      </c>
      <c r="C79" s="28" t="s">
        <v>2301</v>
      </c>
      <c r="D79" s="28">
        <v>971000</v>
      </c>
      <c r="E79" s="28">
        <v>0</v>
      </c>
      <c r="F79" s="28">
        <v>971000</v>
      </c>
      <c r="G79" s="1868" t="s">
        <v>1445</v>
      </c>
    </row>
    <row r="80" spans="1:7" x14ac:dyDescent="0.2">
      <c r="A80" s="1860" t="s">
        <v>2425</v>
      </c>
      <c r="B80" s="28" t="s">
        <v>1764</v>
      </c>
      <c r="C80" s="28" t="s">
        <v>2303</v>
      </c>
      <c r="D80" s="28">
        <v>1690000</v>
      </c>
      <c r="E80" s="28">
        <v>0</v>
      </c>
      <c r="F80" s="28">
        <v>1690000</v>
      </c>
      <c r="G80" s="1868" t="s">
        <v>1445</v>
      </c>
    </row>
    <row r="81" spans="1:7" x14ac:dyDescent="0.2">
      <c r="A81" s="1860" t="s">
        <v>2425</v>
      </c>
      <c r="B81" s="28" t="s">
        <v>1764</v>
      </c>
      <c r="C81" s="28" t="s">
        <v>2305</v>
      </c>
      <c r="D81" s="28">
        <v>15447000</v>
      </c>
      <c r="E81" s="28">
        <v>0</v>
      </c>
      <c r="F81" s="28">
        <v>15447000</v>
      </c>
      <c r="G81" s="1868" t="s">
        <v>1445</v>
      </c>
    </row>
    <row r="82" spans="1:7" x14ac:dyDescent="0.2">
      <c r="A82" s="1860" t="s">
        <v>2425</v>
      </c>
      <c r="B82" s="28" t="s">
        <v>1764</v>
      </c>
      <c r="C82" s="28" t="s">
        <v>2307</v>
      </c>
      <c r="D82" s="28">
        <v>6063000</v>
      </c>
      <c r="E82" s="28">
        <v>0</v>
      </c>
      <c r="F82" s="28">
        <v>6063000</v>
      </c>
      <c r="G82" s="1868" t="s">
        <v>1445</v>
      </c>
    </row>
    <row r="83" spans="1:7" x14ac:dyDescent="0.2">
      <c r="A83" s="1860" t="s">
        <v>2425</v>
      </c>
      <c r="B83" s="28" t="s">
        <v>1764</v>
      </c>
      <c r="C83" s="28" t="s">
        <v>2309</v>
      </c>
      <c r="D83" s="28">
        <v>3274000</v>
      </c>
      <c r="E83" s="28">
        <v>0</v>
      </c>
      <c r="F83" s="28">
        <v>3274000</v>
      </c>
      <c r="G83" s="1868" t="s">
        <v>1445</v>
      </c>
    </row>
    <row r="84" spans="1:7" x14ac:dyDescent="0.2">
      <c r="A84" s="1860" t="s">
        <v>2425</v>
      </c>
      <c r="B84" s="28" t="s">
        <v>1764</v>
      </c>
      <c r="C84" s="28" t="s">
        <v>2311</v>
      </c>
      <c r="D84" s="28">
        <v>3683000</v>
      </c>
      <c r="E84" s="28">
        <v>0</v>
      </c>
      <c r="F84" s="28">
        <v>3683000</v>
      </c>
      <c r="G84" s="1868" t="s">
        <v>1445</v>
      </c>
    </row>
    <row r="85" spans="1:7" x14ac:dyDescent="0.2">
      <c r="A85" s="1860" t="s">
        <v>2425</v>
      </c>
      <c r="B85" s="28" t="s">
        <v>1764</v>
      </c>
      <c r="C85" s="28" t="s">
        <v>2313</v>
      </c>
      <c r="D85" s="28">
        <v>3758000</v>
      </c>
      <c r="E85" s="28">
        <v>0</v>
      </c>
      <c r="F85" s="28">
        <v>3758000</v>
      </c>
      <c r="G85" s="1868" t="s">
        <v>1445</v>
      </c>
    </row>
    <row r="86" spans="1:7" x14ac:dyDescent="0.2">
      <c r="A86" s="1860" t="s">
        <v>2425</v>
      </c>
      <c r="B86" s="28" t="s">
        <v>1764</v>
      </c>
      <c r="C86" s="28" t="s">
        <v>2315</v>
      </c>
      <c r="D86" s="28">
        <v>1908338</v>
      </c>
      <c r="E86" s="28">
        <v>0</v>
      </c>
      <c r="F86" s="28">
        <v>1908338</v>
      </c>
      <c r="G86" s="1868" t="s">
        <v>1445</v>
      </c>
    </row>
    <row r="87" spans="1:7" x14ac:dyDescent="0.2">
      <c r="A87" s="1860" t="s">
        <v>2425</v>
      </c>
      <c r="B87" s="28" t="s">
        <v>1764</v>
      </c>
      <c r="C87" s="28" t="s">
        <v>2317</v>
      </c>
      <c r="D87" s="28">
        <v>735000</v>
      </c>
      <c r="E87" s="28">
        <v>0</v>
      </c>
      <c r="F87" s="28">
        <v>735000</v>
      </c>
      <c r="G87" s="1868" t="s">
        <v>1445</v>
      </c>
    </row>
    <row r="88" spans="1:7" x14ac:dyDescent="0.2">
      <c r="A88" s="1860" t="s">
        <v>2425</v>
      </c>
      <c r="B88" s="28" t="s">
        <v>1764</v>
      </c>
      <c r="C88" s="28" t="s">
        <v>2319</v>
      </c>
      <c r="D88" s="28">
        <v>1421338</v>
      </c>
      <c r="E88" s="28">
        <v>0</v>
      </c>
      <c r="F88" s="28">
        <v>1421338</v>
      </c>
      <c r="G88" s="1868" t="s">
        <v>1445</v>
      </c>
    </row>
    <row r="89" spans="1:7" x14ac:dyDescent="0.2">
      <c r="A89" s="1860" t="s">
        <v>2425</v>
      </c>
      <c r="B89" s="28" t="s">
        <v>1764</v>
      </c>
      <c r="C89" s="28" t="s">
        <v>2321</v>
      </c>
      <c r="D89" s="28">
        <v>5917000</v>
      </c>
      <c r="E89" s="28">
        <v>0</v>
      </c>
      <c r="F89" s="28">
        <v>5917000</v>
      </c>
      <c r="G89" s="1868" t="s">
        <v>1445</v>
      </c>
    </row>
    <row r="90" spans="1:7" x14ac:dyDescent="0.2">
      <c r="A90" s="1860" t="s">
        <v>2425</v>
      </c>
      <c r="B90" s="28" t="s">
        <v>1764</v>
      </c>
      <c r="C90" s="28" t="s">
        <v>2324</v>
      </c>
      <c r="D90" s="28">
        <v>1327130</v>
      </c>
      <c r="E90" s="28">
        <v>0</v>
      </c>
      <c r="F90" s="28">
        <v>1327130</v>
      </c>
      <c r="G90" s="1868" t="s">
        <v>1445</v>
      </c>
    </row>
    <row r="91" spans="1:7" x14ac:dyDescent="0.2">
      <c r="A91" s="1860" t="s">
        <v>2425</v>
      </c>
      <c r="B91" s="28" t="s">
        <v>1764</v>
      </c>
      <c r="C91" s="28" t="s">
        <v>2326</v>
      </c>
      <c r="D91" s="28">
        <v>3521778</v>
      </c>
      <c r="E91" s="28">
        <v>0</v>
      </c>
      <c r="F91" s="28">
        <v>3521778</v>
      </c>
      <c r="G91" s="1868" t="s">
        <v>1445</v>
      </c>
    </row>
    <row r="92" spans="1:7" x14ac:dyDescent="0.2">
      <c r="A92" s="1860" t="s">
        <v>2425</v>
      </c>
      <c r="B92" s="28" t="s">
        <v>1764</v>
      </c>
      <c r="C92" s="28" t="s">
        <v>2328</v>
      </c>
      <c r="D92" s="28">
        <v>897000</v>
      </c>
      <c r="E92" s="28">
        <v>0</v>
      </c>
      <c r="F92" s="28">
        <v>897000</v>
      </c>
      <c r="G92" s="1868" t="s">
        <v>1445</v>
      </c>
    </row>
    <row r="93" spans="1:7" x14ac:dyDescent="0.2">
      <c r="A93" s="1860" t="s">
        <v>2425</v>
      </c>
      <c r="B93" s="28" t="s">
        <v>1764</v>
      </c>
      <c r="C93" s="28" t="s">
        <v>2333</v>
      </c>
      <c r="D93" s="28">
        <v>26121190</v>
      </c>
      <c r="E93" s="28">
        <v>0</v>
      </c>
      <c r="F93" s="28">
        <v>26121190</v>
      </c>
      <c r="G93" s="1868" t="s">
        <v>1445</v>
      </c>
    </row>
    <row r="94" spans="1:7" x14ac:dyDescent="0.2">
      <c r="A94" s="1860" t="s">
        <v>2425</v>
      </c>
      <c r="B94" s="28" t="s">
        <v>1764</v>
      </c>
      <c r="C94" s="28" t="s">
        <v>2337</v>
      </c>
      <c r="D94" s="28">
        <v>1468000</v>
      </c>
      <c r="E94" s="28">
        <v>0</v>
      </c>
      <c r="F94" s="28">
        <v>1468000</v>
      </c>
      <c r="G94" s="1868" t="s">
        <v>1445</v>
      </c>
    </row>
    <row r="95" spans="1:7" x14ac:dyDescent="0.2">
      <c r="A95" s="1860" t="s">
        <v>2425</v>
      </c>
      <c r="B95" s="28" t="s">
        <v>1764</v>
      </c>
      <c r="C95" s="28" t="s">
        <v>2340</v>
      </c>
      <c r="D95" s="28">
        <v>5137000</v>
      </c>
      <c r="E95" s="28">
        <v>0</v>
      </c>
      <c r="F95" s="28">
        <v>5137000</v>
      </c>
      <c r="G95" s="1868" t="s">
        <v>1445</v>
      </c>
    </row>
    <row r="96" spans="1:7" x14ac:dyDescent="0.2">
      <c r="A96" s="1861" t="s">
        <v>2425</v>
      </c>
      <c r="B96" s="28" t="s">
        <v>1446</v>
      </c>
      <c r="C96" s="28" t="s">
        <v>2502</v>
      </c>
      <c r="D96" s="28">
        <v>2839000</v>
      </c>
      <c r="E96" s="28">
        <v>0</v>
      </c>
      <c r="F96" s="28">
        <v>2839000</v>
      </c>
      <c r="G96" s="1868" t="s">
        <v>1445</v>
      </c>
    </row>
    <row r="97" spans="1:7" x14ac:dyDescent="0.2">
      <c r="A97" s="1861" t="s">
        <v>2425</v>
      </c>
      <c r="B97" s="28" t="s">
        <v>1446</v>
      </c>
      <c r="C97" s="28" t="s">
        <v>2503</v>
      </c>
      <c r="D97" s="28">
        <v>1</v>
      </c>
      <c r="E97" s="28">
        <v>0</v>
      </c>
      <c r="F97" s="28">
        <v>1</v>
      </c>
      <c r="G97" s="1868" t="s">
        <v>1445</v>
      </c>
    </row>
    <row r="98" spans="1:7" x14ac:dyDescent="0.2">
      <c r="A98" s="1861" t="s">
        <v>2425</v>
      </c>
      <c r="B98" s="28" t="s">
        <v>1446</v>
      </c>
      <c r="C98" s="28" t="s">
        <v>2504</v>
      </c>
      <c r="D98" s="28">
        <v>1</v>
      </c>
      <c r="E98" s="28">
        <v>0</v>
      </c>
      <c r="F98" s="28">
        <v>1</v>
      </c>
      <c r="G98" s="1868" t="s">
        <v>1445</v>
      </c>
    </row>
    <row r="99" spans="1:7" x14ac:dyDescent="0.2">
      <c r="A99" s="1861" t="s">
        <v>2425</v>
      </c>
      <c r="B99" s="28" t="s">
        <v>1446</v>
      </c>
      <c r="C99" s="28" t="s">
        <v>2505</v>
      </c>
      <c r="D99" s="28">
        <v>1</v>
      </c>
      <c r="E99" s="28">
        <v>0</v>
      </c>
      <c r="F99" s="28">
        <v>1</v>
      </c>
      <c r="G99" s="1868" t="s">
        <v>1445</v>
      </c>
    </row>
    <row r="100" spans="1:7" x14ac:dyDescent="0.2">
      <c r="A100" s="1861" t="s">
        <v>2425</v>
      </c>
      <c r="B100" s="28" t="s">
        <v>1446</v>
      </c>
      <c r="C100" s="28" t="s">
        <v>2506</v>
      </c>
      <c r="D100" s="28">
        <v>1</v>
      </c>
      <c r="E100" s="28">
        <v>0</v>
      </c>
      <c r="F100" s="28">
        <v>1</v>
      </c>
      <c r="G100" s="1868" t="s">
        <v>1445</v>
      </c>
    </row>
    <row r="101" spans="1:7" x14ac:dyDescent="0.2">
      <c r="A101" s="1861" t="s">
        <v>2425</v>
      </c>
      <c r="B101" s="28" t="s">
        <v>1446</v>
      </c>
      <c r="C101" s="28" t="s">
        <v>2507</v>
      </c>
      <c r="D101" s="28">
        <v>40601000</v>
      </c>
      <c r="E101" s="28">
        <v>0</v>
      </c>
      <c r="F101" s="28">
        <v>40601000</v>
      </c>
      <c r="G101" s="1868" t="s">
        <v>1445</v>
      </c>
    </row>
    <row r="102" spans="1:7" x14ac:dyDescent="0.2">
      <c r="A102" s="1861" t="s">
        <v>2425</v>
      </c>
      <c r="B102" s="28" t="s">
        <v>1446</v>
      </c>
      <c r="C102" s="28" t="s">
        <v>2508</v>
      </c>
      <c r="D102" s="28">
        <v>1</v>
      </c>
      <c r="E102" s="28">
        <v>0</v>
      </c>
      <c r="F102" s="28">
        <v>1</v>
      </c>
      <c r="G102" s="1868" t="s">
        <v>1445</v>
      </c>
    </row>
    <row r="103" spans="1:7" x14ac:dyDescent="0.2">
      <c r="A103" s="1861" t="s">
        <v>2425</v>
      </c>
      <c r="B103" s="28" t="s">
        <v>1446</v>
      </c>
      <c r="C103" s="28" t="s">
        <v>2509</v>
      </c>
      <c r="D103" s="28">
        <v>1</v>
      </c>
      <c r="E103" s="28">
        <v>0</v>
      </c>
      <c r="F103" s="28">
        <v>1</v>
      </c>
      <c r="G103" s="1868" t="s">
        <v>1445</v>
      </c>
    </row>
    <row r="104" spans="1:7" x14ac:dyDescent="0.2">
      <c r="A104" s="1861" t="s">
        <v>2425</v>
      </c>
      <c r="B104" s="28" t="s">
        <v>1446</v>
      </c>
      <c r="C104" s="28" t="s">
        <v>3157</v>
      </c>
      <c r="D104" s="28">
        <v>119828160</v>
      </c>
      <c r="E104" s="28">
        <v>0</v>
      </c>
      <c r="F104" s="28">
        <v>119828160</v>
      </c>
      <c r="G104" s="1868" t="s">
        <v>1445</v>
      </c>
    </row>
    <row r="105" spans="1:7" x14ac:dyDescent="0.2">
      <c r="A105" s="1861" t="s">
        <v>2425</v>
      </c>
      <c r="B105" s="28" t="s">
        <v>1446</v>
      </c>
      <c r="C105" s="28" t="s">
        <v>1449</v>
      </c>
      <c r="D105" s="28">
        <v>2354165</v>
      </c>
      <c r="E105" s="28">
        <v>0</v>
      </c>
      <c r="F105" s="28">
        <v>2354165</v>
      </c>
      <c r="G105" s="1868" t="s">
        <v>1445</v>
      </c>
    </row>
    <row r="106" spans="1:7" x14ac:dyDescent="0.2">
      <c r="A106" s="1861" t="s">
        <v>2425</v>
      </c>
      <c r="B106" s="28" t="s">
        <v>1446</v>
      </c>
      <c r="C106" s="28" t="s">
        <v>1451</v>
      </c>
      <c r="D106" s="28">
        <v>1374000</v>
      </c>
      <c r="E106" s="28">
        <v>0</v>
      </c>
      <c r="F106" s="28">
        <v>1374000</v>
      </c>
      <c r="G106" s="1868" t="s">
        <v>1445</v>
      </c>
    </row>
    <row r="107" spans="1:7" x14ac:dyDescent="0.2">
      <c r="A107" s="1861" t="s">
        <v>2425</v>
      </c>
      <c r="B107" s="28" t="s">
        <v>1446</v>
      </c>
      <c r="C107" s="28" t="s">
        <v>1452</v>
      </c>
      <c r="D107" s="28">
        <v>1090000</v>
      </c>
      <c r="E107" s="28">
        <v>0</v>
      </c>
      <c r="F107" s="28">
        <v>1090000</v>
      </c>
      <c r="G107" s="1868" t="s">
        <v>1445</v>
      </c>
    </row>
    <row r="108" spans="1:7" x14ac:dyDescent="0.2">
      <c r="A108" s="1861" t="s">
        <v>2425</v>
      </c>
      <c r="B108" s="28" t="s">
        <v>1446</v>
      </c>
      <c r="C108" s="28" t="s">
        <v>1453</v>
      </c>
      <c r="D108" s="28">
        <v>1681000</v>
      </c>
      <c r="E108" s="28">
        <v>0</v>
      </c>
      <c r="F108" s="28">
        <v>1681000</v>
      </c>
      <c r="G108" s="1868" t="s">
        <v>1445</v>
      </c>
    </row>
    <row r="109" spans="1:7" x14ac:dyDescent="0.2">
      <c r="A109" s="1861" t="s">
        <v>2425</v>
      </c>
      <c r="B109" s="28" t="s">
        <v>1446</v>
      </c>
      <c r="C109" s="28" t="s">
        <v>1454</v>
      </c>
      <c r="D109" s="28">
        <v>231500</v>
      </c>
      <c r="E109" s="28">
        <v>0</v>
      </c>
      <c r="F109" s="28">
        <v>231500</v>
      </c>
      <c r="G109" s="1868" t="s">
        <v>1445</v>
      </c>
    </row>
    <row r="110" spans="1:7" x14ac:dyDescent="0.2">
      <c r="A110" s="1861" t="s">
        <v>2425</v>
      </c>
      <c r="B110" s="28" t="s">
        <v>1446</v>
      </c>
      <c r="C110" s="28" t="s">
        <v>1455</v>
      </c>
      <c r="D110" s="28">
        <v>588000</v>
      </c>
      <c r="E110" s="28">
        <v>0</v>
      </c>
      <c r="F110" s="28">
        <v>588000</v>
      </c>
      <c r="G110" s="1868" t="s">
        <v>1445</v>
      </c>
    </row>
    <row r="111" spans="1:7" x14ac:dyDescent="0.2">
      <c r="A111" s="1861" t="s">
        <v>2425</v>
      </c>
      <c r="B111" s="28" t="s">
        <v>1446</v>
      </c>
      <c r="C111" s="28" t="s">
        <v>1456</v>
      </c>
      <c r="D111" s="28">
        <v>250000</v>
      </c>
      <c r="E111" s="28">
        <v>0</v>
      </c>
      <c r="F111" s="28">
        <v>250000</v>
      </c>
      <c r="G111" s="1868" t="s">
        <v>1445</v>
      </c>
    </row>
    <row r="112" spans="1:7" x14ac:dyDescent="0.2">
      <c r="A112" s="1861" t="s">
        <v>2425</v>
      </c>
      <c r="B112" s="28" t="s">
        <v>1446</v>
      </c>
      <c r="C112" s="28" t="s">
        <v>1457</v>
      </c>
      <c r="D112" s="28">
        <v>618000</v>
      </c>
      <c r="E112" s="28">
        <v>0</v>
      </c>
      <c r="F112" s="28">
        <v>618000</v>
      </c>
      <c r="G112" s="1868" t="s">
        <v>1445</v>
      </c>
    </row>
    <row r="113" spans="1:7" x14ac:dyDescent="0.2">
      <c r="A113" s="1861" t="s">
        <v>2425</v>
      </c>
      <c r="B113" s="28" t="s">
        <v>1446</v>
      </c>
      <c r="C113" s="28" t="s">
        <v>1458</v>
      </c>
      <c r="D113" s="28">
        <v>450000</v>
      </c>
      <c r="E113" s="28">
        <v>0</v>
      </c>
      <c r="F113" s="28">
        <v>450000</v>
      </c>
      <c r="G113" s="1868" t="s">
        <v>1445</v>
      </c>
    </row>
    <row r="114" spans="1:7" x14ac:dyDescent="0.2">
      <c r="A114" s="1861" t="s">
        <v>2425</v>
      </c>
      <c r="B114" s="28" t="s">
        <v>1446</v>
      </c>
      <c r="C114" s="28" t="s">
        <v>1459</v>
      </c>
      <c r="D114" s="28">
        <v>936000</v>
      </c>
      <c r="E114" s="28">
        <v>0</v>
      </c>
      <c r="F114" s="28">
        <v>936000</v>
      </c>
      <c r="G114" s="1868" t="s">
        <v>1445</v>
      </c>
    </row>
    <row r="115" spans="1:7" x14ac:dyDescent="0.2">
      <c r="A115" s="1861" t="s">
        <v>2425</v>
      </c>
      <c r="B115" s="28" t="s">
        <v>1446</v>
      </c>
      <c r="C115" s="28" t="s">
        <v>1460</v>
      </c>
      <c r="D115" s="28">
        <v>618000</v>
      </c>
      <c r="E115" s="28">
        <v>0</v>
      </c>
      <c r="F115" s="28">
        <v>618000</v>
      </c>
      <c r="G115" s="1868" t="s">
        <v>1445</v>
      </c>
    </row>
    <row r="116" spans="1:7" x14ac:dyDescent="0.2">
      <c r="A116" s="1861" t="s">
        <v>2425</v>
      </c>
      <c r="B116" s="28" t="s">
        <v>1446</v>
      </c>
      <c r="C116" s="28" t="s">
        <v>1461</v>
      </c>
      <c r="D116" s="28">
        <v>1260000</v>
      </c>
      <c r="E116" s="28">
        <v>0</v>
      </c>
      <c r="F116" s="28">
        <v>1260000</v>
      </c>
      <c r="G116" s="1868" t="s">
        <v>1445</v>
      </c>
    </row>
    <row r="117" spans="1:7" x14ac:dyDescent="0.2">
      <c r="A117" s="1861" t="s">
        <v>2425</v>
      </c>
      <c r="B117" s="28" t="s">
        <v>1446</v>
      </c>
      <c r="C117" s="28" t="s">
        <v>1462</v>
      </c>
      <c r="D117" s="28">
        <v>1572000</v>
      </c>
      <c r="E117" s="28">
        <v>0</v>
      </c>
      <c r="F117" s="28">
        <v>1572000</v>
      </c>
      <c r="G117" s="1868" t="s">
        <v>1445</v>
      </c>
    </row>
    <row r="118" spans="1:7" x14ac:dyDescent="0.2">
      <c r="A118" s="1861" t="s">
        <v>2425</v>
      </c>
      <c r="B118" s="28" t="s">
        <v>1446</v>
      </c>
      <c r="C118" s="28" t="s">
        <v>1472</v>
      </c>
      <c r="D118" s="28">
        <v>117417600</v>
      </c>
      <c r="E118" s="28">
        <v>0</v>
      </c>
      <c r="F118" s="28">
        <v>117417600</v>
      </c>
      <c r="G118" s="1868" t="s">
        <v>1445</v>
      </c>
    </row>
    <row r="119" spans="1:7" x14ac:dyDescent="0.2">
      <c r="A119" s="1861" t="s">
        <v>2425</v>
      </c>
      <c r="B119" s="28" t="s">
        <v>1446</v>
      </c>
      <c r="C119" s="28" t="s">
        <v>1473</v>
      </c>
      <c r="D119" s="28">
        <v>70351200</v>
      </c>
      <c r="E119" s="28">
        <v>0</v>
      </c>
      <c r="F119" s="28">
        <v>70351200</v>
      </c>
      <c r="G119" s="1868" t="s">
        <v>1445</v>
      </c>
    </row>
    <row r="120" spans="1:7" x14ac:dyDescent="0.2">
      <c r="A120" s="1861" t="s">
        <v>2425</v>
      </c>
      <c r="B120" s="28" t="s">
        <v>1446</v>
      </c>
      <c r="C120" s="28" t="s">
        <v>1475</v>
      </c>
      <c r="D120" s="28">
        <v>3002800</v>
      </c>
      <c r="E120" s="28">
        <v>0</v>
      </c>
      <c r="F120" s="28">
        <v>3002800</v>
      </c>
      <c r="G120" s="1868" t="s">
        <v>1445</v>
      </c>
    </row>
    <row r="121" spans="1:7" x14ac:dyDescent="0.2">
      <c r="A121" s="1861" t="s">
        <v>2425</v>
      </c>
      <c r="B121" s="28" t="s">
        <v>1446</v>
      </c>
      <c r="C121" s="28" t="s">
        <v>1476</v>
      </c>
      <c r="D121" s="28">
        <v>104706</v>
      </c>
      <c r="E121" s="28">
        <v>0</v>
      </c>
      <c r="F121" s="28">
        <v>104706</v>
      </c>
      <c r="G121" s="1868" t="s">
        <v>1445</v>
      </c>
    </row>
    <row r="122" spans="1:7" x14ac:dyDescent="0.2">
      <c r="A122" s="1861" t="s">
        <v>2425</v>
      </c>
      <c r="B122" s="28" t="s">
        <v>1446</v>
      </c>
      <c r="C122" s="28" t="s">
        <v>1477</v>
      </c>
      <c r="D122" s="28">
        <v>147918</v>
      </c>
      <c r="E122" s="28">
        <v>0</v>
      </c>
      <c r="F122" s="28">
        <v>147918</v>
      </c>
      <c r="G122" s="1868" t="s">
        <v>1445</v>
      </c>
    </row>
    <row r="123" spans="1:7" x14ac:dyDescent="0.2">
      <c r="A123" s="1861" t="s">
        <v>2425</v>
      </c>
      <c r="B123" s="28" t="s">
        <v>1446</v>
      </c>
      <c r="C123" s="28" t="s">
        <v>1478</v>
      </c>
      <c r="D123" s="28">
        <v>6264000</v>
      </c>
      <c r="E123" s="28">
        <v>0</v>
      </c>
      <c r="F123" s="28">
        <v>6264000</v>
      </c>
      <c r="G123" s="1868" t="s">
        <v>1445</v>
      </c>
    </row>
    <row r="124" spans="1:7" x14ac:dyDescent="0.2">
      <c r="A124" s="1861" t="s">
        <v>2425</v>
      </c>
      <c r="B124" s="28" t="s">
        <v>1446</v>
      </c>
      <c r="C124" s="28" t="s">
        <v>1479</v>
      </c>
      <c r="D124" s="28">
        <v>5270400</v>
      </c>
      <c r="E124" s="28">
        <v>0</v>
      </c>
      <c r="F124" s="28">
        <v>5270400</v>
      </c>
      <c r="G124" s="1868" t="s">
        <v>1445</v>
      </c>
    </row>
    <row r="125" spans="1:7" x14ac:dyDescent="0.2">
      <c r="A125" s="1861" t="s">
        <v>2425</v>
      </c>
      <c r="B125" s="28" t="s">
        <v>1446</v>
      </c>
      <c r="C125" s="28" t="s">
        <v>1480</v>
      </c>
      <c r="D125" s="28">
        <v>2073600</v>
      </c>
      <c r="E125" s="28">
        <v>0</v>
      </c>
      <c r="F125" s="28">
        <v>2073600</v>
      </c>
      <c r="G125" s="1868" t="s">
        <v>1445</v>
      </c>
    </row>
    <row r="126" spans="1:7" x14ac:dyDescent="0.2">
      <c r="A126" s="1861" t="s">
        <v>2425</v>
      </c>
      <c r="B126" s="28" t="s">
        <v>1446</v>
      </c>
      <c r="C126" s="28" t="s">
        <v>1481</v>
      </c>
      <c r="D126" s="28">
        <v>583200</v>
      </c>
      <c r="E126" s="28">
        <v>0</v>
      </c>
      <c r="F126" s="28">
        <v>583200</v>
      </c>
      <c r="G126" s="1868" t="s">
        <v>1445</v>
      </c>
    </row>
    <row r="127" spans="1:7" x14ac:dyDescent="0.2">
      <c r="A127" s="1861" t="s">
        <v>2425</v>
      </c>
      <c r="B127" s="28" t="s">
        <v>1446</v>
      </c>
      <c r="C127" s="28" t="s">
        <v>1482</v>
      </c>
      <c r="D127" s="28">
        <v>6393600</v>
      </c>
      <c r="E127" s="28">
        <v>0</v>
      </c>
      <c r="F127" s="28">
        <v>6393600</v>
      </c>
      <c r="G127" s="1868" t="s">
        <v>1445</v>
      </c>
    </row>
    <row r="128" spans="1:7" x14ac:dyDescent="0.2">
      <c r="A128" s="1861" t="s">
        <v>2425</v>
      </c>
      <c r="B128" s="28" t="s">
        <v>1446</v>
      </c>
      <c r="C128" s="28" t="s">
        <v>1483</v>
      </c>
      <c r="D128" s="28">
        <v>4147200</v>
      </c>
      <c r="E128" s="28">
        <v>0</v>
      </c>
      <c r="F128" s="28">
        <v>4147200</v>
      </c>
      <c r="G128" s="1868" t="s">
        <v>1445</v>
      </c>
    </row>
    <row r="129" spans="1:7" x14ac:dyDescent="0.2">
      <c r="A129" s="1861" t="s">
        <v>2425</v>
      </c>
      <c r="B129" s="28" t="s">
        <v>1446</v>
      </c>
      <c r="C129" s="28" t="s">
        <v>1484</v>
      </c>
      <c r="D129" s="28">
        <v>3736800</v>
      </c>
      <c r="E129" s="28">
        <v>0</v>
      </c>
      <c r="F129" s="28">
        <v>3736800</v>
      </c>
      <c r="G129" s="1868" t="s">
        <v>1445</v>
      </c>
    </row>
    <row r="130" spans="1:7" x14ac:dyDescent="0.2">
      <c r="A130" s="1861" t="s">
        <v>2425</v>
      </c>
      <c r="B130" s="28" t="s">
        <v>1446</v>
      </c>
      <c r="C130" s="28" t="s">
        <v>1485</v>
      </c>
      <c r="D130" s="28">
        <v>8164800</v>
      </c>
      <c r="E130" s="28">
        <v>0</v>
      </c>
      <c r="F130" s="28">
        <v>8164800</v>
      </c>
      <c r="G130" s="1868" t="s">
        <v>1445</v>
      </c>
    </row>
    <row r="131" spans="1:7" x14ac:dyDescent="0.2">
      <c r="A131" s="1861" t="s">
        <v>2425</v>
      </c>
      <c r="B131" s="28" t="s">
        <v>1446</v>
      </c>
      <c r="C131" s="28" t="s">
        <v>1486</v>
      </c>
      <c r="D131" s="28">
        <v>7171200</v>
      </c>
      <c r="E131" s="28">
        <v>0</v>
      </c>
      <c r="F131" s="28">
        <v>7171200</v>
      </c>
      <c r="G131" s="1868" t="s">
        <v>1445</v>
      </c>
    </row>
    <row r="132" spans="1:7" x14ac:dyDescent="0.2">
      <c r="A132" s="1861" t="s">
        <v>2425</v>
      </c>
      <c r="B132" s="28" t="s">
        <v>1446</v>
      </c>
      <c r="C132" s="28" t="s">
        <v>1487</v>
      </c>
      <c r="D132" s="28">
        <v>7063200</v>
      </c>
      <c r="E132" s="28">
        <v>0</v>
      </c>
      <c r="F132" s="28">
        <v>7063200</v>
      </c>
      <c r="G132" s="1868" t="s">
        <v>1445</v>
      </c>
    </row>
    <row r="133" spans="1:7" x14ac:dyDescent="0.2">
      <c r="A133" s="1861" t="s">
        <v>2425</v>
      </c>
      <c r="B133" s="28" t="s">
        <v>1446</v>
      </c>
      <c r="C133" s="28" t="s">
        <v>1488</v>
      </c>
      <c r="D133" s="28">
        <v>16740200</v>
      </c>
      <c r="E133" s="28">
        <v>0</v>
      </c>
      <c r="F133" s="28">
        <v>16740200</v>
      </c>
      <c r="G133" s="1868" t="s">
        <v>1445</v>
      </c>
    </row>
    <row r="134" spans="1:7" x14ac:dyDescent="0.2">
      <c r="A134" s="1861" t="s">
        <v>2425</v>
      </c>
      <c r="B134" s="28" t="s">
        <v>1446</v>
      </c>
      <c r="C134" s="28" t="s">
        <v>1489</v>
      </c>
      <c r="D134" s="28">
        <v>5119000</v>
      </c>
      <c r="E134" s="28">
        <v>0</v>
      </c>
      <c r="F134" s="28">
        <v>5119000</v>
      </c>
      <c r="G134" s="1868" t="s">
        <v>1445</v>
      </c>
    </row>
    <row r="135" spans="1:7" x14ac:dyDescent="0.2">
      <c r="A135" s="1861" t="s">
        <v>2425</v>
      </c>
      <c r="B135" s="28" t="s">
        <v>1446</v>
      </c>
      <c r="C135" s="28" t="s">
        <v>1492</v>
      </c>
      <c r="D135" s="28">
        <v>26568400</v>
      </c>
      <c r="E135" s="28">
        <v>0</v>
      </c>
      <c r="F135" s="28">
        <v>26568400</v>
      </c>
      <c r="G135" s="1868" t="s">
        <v>1445</v>
      </c>
    </row>
    <row r="136" spans="1:7" x14ac:dyDescent="0.2">
      <c r="A136" s="1861" t="s">
        <v>2425</v>
      </c>
      <c r="B136" s="28" t="s">
        <v>1446</v>
      </c>
      <c r="C136" s="28" t="s">
        <v>1493</v>
      </c>
      <c r="D136" s="28">
        <v>3132000</v>
      </c>
      <c r="E136" s="28">
        <v>0</v>
      </c>
      <c r="F136" s="28">
        <v>3132000</v>
      </c>
      <c r="G136" s="1868" t="s">
        <v>1445</v>
      </c>
    </row>
    <row r="137" spans="1:7" x14ac:dyDescent="0.2">
      <c r="A137" s="1861" t="s">
        <v>2425</v>
      </c>
      <c r="B137" s="28" t="s">
        <v>1446</v>
      </c>
      <c r="C137" s="28" t="s">
        <v>1494</v>
      </c>
      <c r="D137" s="28">
        <v>4341600</v>
      </c>
      <c r="E137" s="28">
        <v>0</v>
      </c>
      <c r="F137" s="28">
        <v>4341600</v>
      </c>
      <c r="G137" s="1868" t="s">
        <v>1445</v>
      </c>
    </row>
    <row r="138" spans="1:7" x14ac:dyDescent="0.2">
      <c r="A138" s="1861" t="s">
        <v>2425</v>
      </c>
      <c r="B138" s="28" t="s">
        <v>1446</v>
      </c>
      <c r="C138" s="28" t="s">
        <v>1500</v>
      </c>
      <c r="D138" s="28">
        <v>92771863</v>
      </c>
      <c r="E138" s="28">
        <v>0</v>
      </c>
      <c r="F138" s="28">
        <v>92771863</v>
      </c>
      <c r="G138" s="1868" t="s">
        <v>1445</v>
      </c>
    </row>
    <row r="139" spans="1:7" x14ac:dyDescent="0.2">
      <c r="A139" s="1861" t="s">
        <v>2425</v>
      </c>
      <c r="B139" s="28" t="s">
        <v>1446</v>
      </c>
      <c r="C139" s="28" t="s">
        <v>1501</v>
      </c>
      <c r="D139" s="28">
        <v>37691944</v>
      </c>
      <c r="E139" s="28">
        <v>0</v>
      </c>
      <c r="F139" s="28">
        <v>37691944</v>
      </c>
      <c r="G139" s="1868" t="s">
        <v>1445</v>
      </c>
    </row>
    <row r="140" spans="1:7" x14ac:dyDescent="0.2">
      <c r="A140" s="1861" t="s">
        <v>2425</v>
      </c>
      <c r="B140" s="28" t="s">
        <v>1446</v>
      </c>
      <c r="C140" s="28" t="s">
        <v>1507</v>
      </c>
      <c r="D140" s="28">
        <v>70618140</v>
      </c>
      <c r="E140" s="28">
        <v>0</v>
      </c>
      <c r="F140" s="28">
        <v>70618140</v>
      </c>
      <c r="G140" s="1868" t="s">
        <v>1445</v>
      </c>
    </row>
    <row r="141" spans="1:7" x14ac:dyDescent="0.2">
      <c r="A141" s="1861" t="s">
        <v>2425</v>
      </c>
      <c r="B141" s="28" t="s">
        <v>1446</v>
      </c>
      <c r="C141" s="28" t="s">
        <v>1508</v>
      </c>
      <c r="D141" s="28">
        <v>10766408</v>
      </c>
      <c r="E141" s="28">
        <v>0</v>
      </c>
      <c r="F141" s="28">
        <v>10766408</v>
      </c>
      <c r="G141" s="1868" t="s">
        <v>1445</v>
      </c>
    </row>
    <row r="142" spans="1:7" x14ac:dyDescent="0.2">
      <c r="A142" s="1861" t="s">
        <v>2425</v>
      </c>
      <c r="B142" s="28" t="s">
        <v>1446</v>
      </c>
      <c r="C142" s="28" t="s">
        <v>1509</v>
      </c>
      <c r="D142" s="28">
        <v>5739207</v>
      </c>
      <c r="E142" s="28">
        <v>0</v>
      </c>
      <c r="F142" s="28">
        <v>5739207</v>
      </c>
      <c r="G142" s="1868" t="s">
        <v>1445</v>
      </c>
    </row>
    <row r="143" spans="1:7" x14ac:dyDescent="0.2">
      <c r="A143" s="1861" t="s">
        <v>2425</v>
      </c>
      <c r="B143" s="28" t="s">
        <v>1446</v>
      </c>
      <c r="C143" s="28" t="s">
        <v>1510</v>
      </c>
      <c r="D143" s="28">
        <v>74264478</v>
      </c>
      <c r="E143" s="28">
        <v>0</v>
      </c>
      <c r="F143" s="28">
        <v>74264478</v>
      </c>
      <c r="G143" s="1868" t="s">
        <v>1445</v>
      </c>
    </row>
    <row r="144" spans="1:7" x14ac:dyDescent="0.2">
      <c r="A144" s="1861" t="s">
        <v>2425</v>
      </c>
      <c r="B144" s="28" t="s">
        <v>1446</v>
      </c>
      <c r="C144" s="28" t="s">
        <v>1515</v>
      </c>
      <c r="D144" s="28">
        <v>133324396</v>
      </c>
      <c r="E144" s="28">
        <v>0</v>
      </c>
      <c r="F144" s="28">
        <v>133324396</v>
      </c>
      <c r="G144" s="1868" t="s">
        <v>1445</v>
      </c>
    </row>
    <row r="145" spans="1:7" x14ac:dyDescent="0.2">
      <c r="A145" s="1861" t="s">
        <v>2425</v>
      </c>
      <c r="B145" s="28" t="s">
        <v>1446</v>
      </c>
      <c r="C145" s="28" t="s">
        <v>1525</v>
      </c>
      <c r="D145" s="28">
        <v>367200</v>
      </c>
      <c r="E145" s="28">
        <v>0</v>
      </c>
      <c r="F145" s="28">
        <v>367200</v>
      </c>
      <c r="G145" s="1868" t="s">
        <v>1445</v>
      </c>
    </row>
    <row r="146" spans="1:7" x14ac:dyDescent="0.2">
      <c r="A146" s="1861" t="s">
        <v>2425</v>
      </c>
      <c r="B146" s="28" t="s">
        <v>1446</v>
      </c>
      <c r="C146" s="28" t="s">
        <v>1526</v>
      </c>
      <c r="D146" s="28">
        <v>5162400</v>
      </c>
      <c r="E146" s="28">
        <v>0</v>
      </c>
      <c r="F146" s="28">
        <v>5162400</v>
      </c>
      <c r="G146" s="1868" t="s">
        <v>1445</v>
      </c>
    </row>
    <row r="147" spans="1:7" x14ac:dyDescent="0.2">
      <c r="A147" s="1861" t="s">
        <v>2425</v>
      </c>
      <c r="B147" s="28" t="s">
        <v>1446</v>
      </c>
      <c r="C147" s="28" t="s">
        <v>1527</v>
      </c>
      <c r="D147" s="28">
        <v>4687200</v>
      </c>
      <c r="E147" s="28">
        <v>0</v>
      </c>
      <c r="F147" s="28">
        <v>4687200</v>
      </c>
      <c r="G147" s="1868" t="s">
        <v>1445</v>
      </c>
    </row>
    <row r="148" spans="1:7" x14ac:dyDescent="0.2">
      <c r="A148" s="1861" t="s">
        <v>2425</v>
      </c>
      <c r="B148" s="28" t="s">
        <v>1446</v>
      </c>
      <c r="C148" s="28" t="s">
        <v>1528</v>
      </c>
      <c r="D148" s="28">
        <v>4060800</v>
      </c>
      <c r="E148" s="28">
        <v>0</v>
      </c>
      <c r="F148" s="28">
        <v>4060800</v>
      </c>
      <c r="G148" s="1868" t="s">
        <v>1445</v>
      </c>
    </row>
    <row r="149" spans="1:7" x14ac:dyDescent="0.2">
      <c r="A149" s="1861" t="s">
        <v>2425</v>
      </c>
      <c r="B149" s="28" t="s">
        <v>1446</v>
      </c>
      <c r="C149" s="28" t="s">
        <v>1529</v>
      </c>
      <c r="D149" s="28">
        <v>4406400</v>
      </c>
      <c r="E149" s="28">
        <v>0</v>
      </c>
      <c r="F149" s="28">
        <v>4406400</v>
      </c>
      <c r="G149" s="1868" t="s">
        <v>1445</v>
      </c>
    </row>
    <row r="150" spans="1:7" x14ac:dyDescent="0.2">
      <c r="A150" s="1861" t="s">
        <v>2425</v>
      </c>
      <c r="B150" s="28" t="s">
        <v>1446</v>
      </c>
      <c r="C150" s="28" t="s">
        <v>1530</v>
      </c>
      <c r="D150" s="28">
        <v>4017600</v>
      </c>
      <c r="E150" s="28">
        <v>0</v>
      </c>
      <c r="F150" s="28">
        <v>4017600</v>
      </c>
      <c r="G150" s="1868" t="s">
        <v>1445</v>
      </c>
    </row>
    <row r="151" spans="1:7" x14ac:dyDescent="0.2">
      <c r="A151" s="1861" t="s">
        <v>2425</v>
      </c>
      <c r="B151" s="28" t="s">
        <v>1446</v>
      </c>
      <c r="C151" s="28" t="s">
        <v>1531</v>
      </c>
      <c r="D151" s="28">
        <v>3693600</v>
      </c>
      <c r="E151" s="28">
        <v>0</v>
      </c>
      <c r="F151" s="28">
        <v>3693600</v>
      </c>
      <c r="G151" s="1868" t="s">
        <v>1445</v>
      </c>
    </row>
    <row r="152" spans="1:7" x14ac:dyDescent="0.2">
      <c r="A152" s="1861" t="s">
        <v>2425</v>
      </c>
      <c r="B152" s="28" t="s">
        <v>1446</v>
      </c>
      <c r="C152" s="28" t="s">
        <v>1532</v>
      </c>
      <c r="D152" s="28">
        <v>4428000</v>
      </c>
      <c r="E152" s="28">
        <v>0</v>
      </c>
      <c r="F152" s="28">
        <v>4428000</v>
      </c>
      <c r="G152" s="1868" t="s">
        <v>1445</v>
      </c>
    </row>
    <row r="153" spans="1:7" x14ac:dyDescent="0.2">
      <c r="A153" s="1861" t="s">
        <v>2425</v>
      </c>
      <c r="B153" s="28" t="s">
        <v>1446</v>
      </c>
      <c r="C153" s="28" t="s">
        <v>1533</v>
      </c>
      <c r="D153" s="28">
        <v>4125600</v>
      </c>
      <c r="E153" s="28">
        <v>0</v>
      </c>
      <c r="F153" s="28">
        <v>4125600</v>
      </c>
      <c r="G153" s="1868" t="s">
        <v>1445</v>
      </c>
    </row>
    <row r="154" spans="1:7" x14ac:dyDescent="0.2">
      <c r="A154" s="1861" t="s">
        <v>2425</v>
      </c>
      <c r="B154" s="28" t="s">
        <v>1446</v>
      </c>
      <c r="C154" s="28" t="s">
        <v>1534</v>
      </c>
      <c r="D154" s="28">
        <v>4514400</v>
      </c>
      <c r="E154" s="28">
        <v>0</v>
      </c>
      <c r="F154" s="28">
        <v>4514400</v>
      </c>
      <c r="G154" s="1868" t="s">
        <v>1445</v>
      </c>
    </row>
    <row r="155" spans="1:7" x14ac:dyDescent="0.2">
      <c r="A155" s="1861" t="s">
        <v>2425</v>
      </c>
      <c r="B155" s="28" t="s">
        <v>1446</v>
      </c>
      <c r="C155" s="28" t="s">
        <v>1537</v>
      </c>
      <c r="D155" s="28">
        <v>4665600</v>
      </c>
      <c r="E155" s="28">
        <v>0</v>
      </c>
      <c r="F155" s="28">
        <v>4665600</v>
      </c>
      <c r="G155" s="1868" t="s">
        <v>1445</v>
      </c>
    </row>
    <row r="156" spans="1:7" x14ac:dyDescent="0.2">
      <c r="A156" s="1861" t="s">
        <v>2425</v>
      </c>
      <c r="B156" s="28" t="s">
        <v>1446</v>
      </c>
      <c r="C156" s="28" t="s">
        <v>1538</v>
      </c>
      <c r="D156" s="28">
        <v>4622400</v>
      </c>
      <c r="E156" s="28">
        <v>0</v>
      </c>
      <c r="F156" s="28">
        <v>4622400</v>
      </c>
      <c r="G156" s="1868" t="s">
        <v>1445</v>
      </c>
    </row>
    <row r="157" spans="1:7" x14ac:dyDescent="0.2">
      <c r="A157" s="1861" t="s">
        <v>2425</v>
      </c>
      <c r="B157" s="28" t="s">
        <v>1446</v>
      </c>
      <c r="C157" s="28" t="s">
        <v>1540</v>
      </c>
      <c r="D157" s="28">
        <v>80114000</v>
      </c>
      <c r="E157" s="28">
        <v>0</v>
      </c>
      <c r="F157" s="28">
        <v>80114000</v>
      </c>
      <c r="G157" s="1868" t="s">
        <v>1445</v>
      </c>
    </row>
    <row r="158" spans="1:7" x14ac:dyDescent="0.2">
      <c r="A158" s="1861" t="s">
        <v>2425</v>
      </c>
      <c r="B158" s="28" t="s">
        <v>1446</v>
      </c>
      <c r="C158" s="28" t="s">
        <v>1541</v>
      </c>
      <c r="D158" s="28">
        <v>17193600</v>
      </c>
      <c r="E158" s="28">
        <v>0</v>
      </c>
      <c r="F158" s="28">
        <v>17193600</v>
      </c>
      <c r="G158" s="1868" t="s">
        <v>1445</v>
      </c>
    </row>
    <row r="159" spans="1:7" x14ac:dyDescent="0.2">
      <c r="A159" s="1861" t="s">
        <v>2425</v>
      </c>
      <c r="B159" s="28" t="s">
        <v>1446</v>
      </c>
      <c r="C159" s="28" t="s">
        <v>1543</v>
      </c>
      <c r="D159" s="28">
        <v>37951400</v>
      </c>
      <c r="E159" s="28">
        <v>0</v>
      </c>
      <c r="F159" s="28">
        <v>37951400</v>
      </c>
      <c r="G159" s="1868" t="s">
        <v>1445</v>
      </c>
    </row>
    <row r="160" spans="1:7" x14ac:dyDescent="0.2">
      <c r="A160" s="1861" t="s">
        <v>2425</v>
      </c>
      <c r="B160" s="28" t="s">
        <v>1446</v>
      </c>
      <c r="C160" s="28" t="s">
        <v>1551</v>
      </c>
      <c r="D160" s="28">
        <v>13111200</v>
      </c>
      <c r="E160" s="28">
        <v>0</v>
      </c>
      <c r="F160" s="28">
        <v>13111200</v>
      </c>
      <c r="G160" s="1868" t="s">
        <v>1445</v>
      </c>
    </row>
    <row r="161" spans="1:7" x14ac:dyDescent="0.2">
      <c r="A161" s="1861" t="s">
        <v>2425</v>
      </c>
      <c r="B161" s="28" t="s">
        <v>1446</v>
      </c>
      <c r="C161" s="28" t="s">
        <v>1552</v>
      </c>
      <c r="D161" s="28">
        <v>13824200</v>
      </c>
      <c r="E161" s="28">
        <v>0</v>
      </c>
      <c r="F161" s="28">
        <v>13824200</v>
      </c>
      <c r="G161" s="1868" t="s">
        <v>1445</v>
      </c>
    </row>
    <row r="162" spans="1:7" x14ac:dyDescent="0.2">
      <c r="A162" s="1861" t="s">
        <v>2425</v>
      </c>
      <c r="B162" s="28" t="s">
        <v>1446</v>
      </c>
      <c r="C162" s="28" t="s">
        <v>1553</v>
      </c>
      <c r="D162" s="28">
        <v>734400</v>
      </c>
      <c r="E162" s="28">
        <v>0</v>
      </c>
      <c r="F162" s="28">
        <v>734400</v>
      </c>
      <c r="G162" s="1868" t="s">
        <v>1445</v>
      </c>
    </row>
    <row r="163" spans="1:7" x14ac:dyDescent="0.2">
      <c r="A163" s="1861" t="s">
        <v>2425</v>
      </c>
      <c r="B163" s="28" t="s">
        <v>1446</v>
      </c>
      <c r="C163" s="28" t="s">
        <v>1554</v>
      </c>
      <c r="D163" s="28">
        <v>3369600</v>
      </c>
      <c r="E163" s="28">
        <v>0</v>
      </c>
      <c r="F163" s="28">
        <v>3369600</v>
      </c>
      <c r="G163" s="1868" t="s">
        <v>1445</v>
      </c>
    </row>
    <row r="164" spans="1:7" x14ac:dyDescent="0.2">
      <c r="A164" s="1861" t="s">
        <v>2425</v>
      </c>
      <c r="B164" s="28" t="s">
        <v>1446</v>
      </c>
      <c r="C164" s="28" t="s">
        <v>1555</v>
      </c>
      <c r="D164" s="28">
        <v>3196800</v>
      </c>
      <c r="E164" s="28">
        <v>0</v>
      </c>
      <c r="F164" s="28">
        <v>3196800</v>
      </c>
      <c r="G164" s="1868" t="s">
        <v>1445</v>
      </c>
    </row>
    <row r="165" spans="1:7" x14ac:dyDescent="0.2">
      <c r="A165" s="1861" t="s">
        <v>2425</v>
      </c>
      <c r="B165" s="28" t="s">
        <v>1446</v>
      </c>
      <c r="C165" s="28" t="s">
        <v>1556</v>
      </c>
      <c r="D165" s="28">
        <v>1447200</v>
      </c>
      <c r="E165" s="28">
        <v>0</v>
      </c>
      <c r="F165" s="28">
        <v>1447200</v>
      </c>
      <c r="G165" s="1868" t="s">
        <v>1445</v>
      </c>
    </row>
    <row r="166" spans="1:7" x14ac:dyDescent="0.2">
      <c r="A166" s="1861" t="s">
        <v>2425</v>
      </c>
      <c r="B166" s="28" t="s">
        <v>1446</v>
      </c>
      <c r="C166" s="28" t="s">
        <v>1557</v>
      </c>
      <c r="D166" s="28">
        <v>1339200</v>
      </c>
      <c r="E166" s="28">
        <v>0</v>
      </c>
      <c r="F166" s="28">
        <v>1339200</v>
      </c>
      <c r="G166" s="1868" t="s">
        <v>1445</v>
      </c>
    </row>
    <row r="167" spans="1:7" x14ac:dyDescent="0.2">
      <c r="A167" s="1861" t="s">
        <v>2425</v>
      </c>
      <c r="B167" s="28" t="s">
        <v>1446</v>
      </c>
      <c r="C167" s="28" t="s">
        <v>1558</v>
      </c>
      <c r="D167" s="28">
        <v>842400</v>
      </c>
      <c r="E167" s="28">
        <v>0</v>
      </c>
      <c r="F167" s="28">
        <v>842400</v>
      </c>
      <c r="G167" s="1868" t="s">
        <v>1445</v>
      </c>
    </row>
    <row r="168" spans="1:7" x14ac:dyDescent="0.2">
      <c r="A168" s="1861" t="s">
        <v>2425</v>
      </c>
      <c r="B168" s="28" t="s">
        <v>1446</v>
      </c>
      <c r="C168" s="28" t="s">
        <v>1559</v>
      </c>
      <c r="D168" s="28">
        <v>3780000</v>
      </c>
      <c r="E168" s="28">
        <v>0</v>
      </c>
      <c r="F168" s="28">
        <v>3780000</v>
      </c>
      <c r="G168" s="1868" t="s">
        <v>1445</v>
      </c>
    </row>
    <row r="169" spans="1:7" x14ac:dyDescent="0.2">
      <c r="A169" s="1861" t="s">
        <v>2425</v>
      </c>
      <c r="B169" s="28" t="s">
        <v>1446</v>
      </c>
      <c r="C169" s="28" t="s">
        <v>1560</v>
      </c>
      <c r="D169" s="28">
        <v>1771200</v>
      </c>
      <c r="E169" s="28">
        <v>0</v>
      </c>
      <c r="F169" s="28">
        <v>1771200</v>
      </c>
      <c r="G169" s="1868" t="s">
        <v>1445</v>
      </c>
    </row>
    <row r="170" spans="1:7" x14ac:dyDescent="0.2">
      <c r="A170" s="1861" t="s">
        <v>2425</v>
      </c>
      <c r="B170" s="28" t="s">
        <v>1446</v>
      </c>
      <c r="C170" s="28" t="s">
        <v>1561</v>
      </c>
      <c r="D170" s="28">
        <v>2268000</v>
      </c>
      <c r="E170" s="28">
        <v>0</v>
      </c>
      <c r="F170" s="28">
        <v>2268000</v>
      </c>
      <c r="G170" s="1868" t="s">
        <v>1445</v>
      </c>
    </row>
    <row r="171" spans="1:7" x14ac:dyDescent="0.2">
      <c r="A171" s="1861" t="s">
        <v>2425</v>
      </c>
      <c r="B171" s="28" t="s">
        <v>1446</v>
      </c>
      <c r="C171" s="28" t="s">
        <v>1562</v>
      </c>
      <c r="D171" s="28">
        <v>2376000</v>
      </c>
      <c r="E171" s="28">
        <v>0</v>
      </c>
      <c r="F171" s="28">
        <v>2376000</v>
      </c>
      <c r="G171" s="1868" t="s">
        <v>1445</v>
      </c>
    </row>
    <row r="172" spans="1:7" x14ac:dyDescent="0.2">
      <c r="A172" s="1861" t="s">
        <v>2425</v>
      </c>
      <c r="B172" s="28" t="s">
        <v>1446</v>
      </c>
      <c r="C172" s="28" t="s">
        <v>1563</v>
      </c>
      <c r="D172" s="28">
        <v>1123200</v>
      </c>
      <c r="E172" s="28">
        <v>0</v>
      </c>
      <c r="F172" s="28">
        <v>1123200</v>
      </c>
      <c r="G172" s="1868" t="s">
        <v>1445</v>
      </c>
    </row>
    <row r="173" spans="1:7" x14ac:dyDescent="0.2">
      <c r="A173" s="1861" t="s">
        <v>2425</v>
      </c>
      <c r="B173" s="28" t="s">
        <v>1446</v>
      </c>
      <c r="C173" s="28" t="s">
        <v>1564</v>
      </c>
      <c r="D173" s="28">
        <v>4989369</v>
      </c>
      <c r="E173" s="28">
        <v>0</v>
      </c>
      <c r="F173" s="28">
        <v>4989369</v>
      </c>
      <c r="G173" s="1868" t="s">
        <v>1445</v>
      </c>
    </row>
    <row r="174" spans="1:7" x14ac:dyDescent="0.2">
      <c r="A174" s="1861" t="s">
        <v>2425</v>
      </c>
      <c r="B174" s="28" t="s">
        <v>1446</v>
      </c>
      <c r="C174" s="28" t="s">
        <v>1572</v>
      </c>
      <c r="D174" s="28">
        <v>4816916</v>
      </c>
      <c r="E174" s="28">
        <v>0</v>
      </c>
      <c r="F174" s="28">
        <v>4816916</v>
      </c>
      <c r="G174" s="1868" t="s">
        <v>1445</v>
      </c>
    </row>
    <row r="175" spans="1:7" x14ac:dyDescent="0.2">
      <c r="A175" s="1861" t="s">
        <v>2425</v>
      </c>
      <c r="B175" s="28" t="s">
        <v>1446</v>
      </c>
      <c r="C175" s="28" t="s">
        <v>1573</v>
      </c>
      <c r="D175" s="28">
        <v>3889080</v>
      </c>
      <c r="E175" s="28">
        <v>0</v>
      </c>
      <c r="F175" s="28">
        <v>3889080</v>
      </c>
      <c r="G175" s="1868" t="s">
        <v>1445</v>
      </c>
    </row>
    <row r="176" spans="1:7" x14ac:dyDescent="0.2">
      <c r="A176" s="1861" t="s">
        <v>2425</v>
      </c>
      <c r="B176" s="28" t="s">
        <v>1446</v>
      </c>
      <c r="C176" s="28" t="s">
        <v>1576</v>
      </c>
      <c r="D176" s="28">
        <v>23025600</v>
      </c>
      <c r="E176" s="28">
        <v>0</v>
      </c>
      <c r="F176" s="28">
        <v>23025600</v>
      </c>
      <c r="G176" s="1868" t="s">
        <v>1445</v>
      </c>
    </row>
    <row r="177" spans="1:7" x14ac:dyDescent="0.2">
      <c r="A177" s="1861" t="s">
        <v>2425</v>
      </c>
      <c r="B177" s="28" t="s">
        <v>1446</v>
      </c>
      <c r="C177" s="28" t="s">
        <v>1577</v>
      </c>
      <c r="D177" s="28">
        <v>191224800</v>
      </c>
      <c r="E177" s="28">
        <v>0</v>
      </c>
      <c r="F177" s="28">
        <v>191224800</v>
      </c>
      <c r="G177" s="1868" t="s">
        <v>1445</v>
      </c>
    </row>
    <row r="178" spans="1:7" x14ac:dyDescent="0.2">
      <c r="A178" s="1861" t="s">
        <v>2425</v>
      </c>
      <c r="B178" s="28" t="s">
        <v>1446</v>
      </c>
      <c r="C178" s="28" t="s">
        <v>1578</v>
      </c>
      <c r="D178" s="28">
        <v>5650560</v>
      </c>
      <c r="E178" s="28">
        <v>0</v>
      </c>
      <c r="F178" s="28">
        <v>5650560</v>
      </c>
      <c r="G178" s="1868" t="s">
        <v>1445</v>
      </c>
    </row>
    <row r="179" spans="1:7" x14ac:dyDescent="0.2">
      <c r="A179" s="1861" t="s">
        <v>2425</v>
      </c>
      <c r="B179" s="28" t="s">
        <v>1446</v>
      </c>
      <c r="C179" s="28" t="s">
        <v>1587</v>
      </c>
      <c r="D179" s="28">
        <v>61214400</v>
      </c>
      <c r="E179" s="28">
        <v>0</v>
      </c>
      <c r="F179" s="28">
        <v>61214400</v>
      </c>
      <c r="G179" s="1868" t="s">
        <v>1445</v>
      </c>
    </row>
    <row r="180" spans="1:7" x14ac:dyDescent="0.2">
      <c r="A180" s="1861" t="s">
        <v>2425</v>
      </c>
      <c r="B180" s="28" t="s">
        <v>1446</v>
      </c>
      <c r="C180" s="28" t="s">
        <v>1588</v>
      </c>
      <c r="D180" s="28">
        <v>298814400</v>
      </c>
      <c r="E180" s="28">
        <v>0</v>
      </c>
      <c r="F180" s="28">
        <v>298814400</v>
      </c>
      <c r="G180" s="1868" t="s">
        <v>1445</v>
      </c>
    </row>
    <row r="181" spans="1:7" x14ac:dyDescent="0.2">
      <c r="A181" s="1861" t="s">
        <v>2425</v>
      </c>
      <c r="B181" s="28" t="s">
        <v>1446</v>
      </c>
      <c r="C181" s="28" t="s">
        <v>1589</v>
      </c>
      <c r="D181" s="28">
        <v>2484000</v>
      </c>
      <c r="E181" s="28">
        <v>0</v>
      </c>
      <c r="F181" s="28">
        <v>2484000</v>
      </c>
      <c r="G181" s="1868" t="s">
        <v>1445</v>
      </c>
    </row>
    <row r="182" spans="1:7" x14ac:dyDescent="0.2">
      <c r="A182" s="1861" t="s">
        <v>2425</v>
      </c>
      <c r="B182" s="28" t="s">
        <v>1446</v>
      </c>
      <c r="C182" s="28" t="s">
        <v>1590</v>
      </c>
      <c r="D182" s="28">
        <v>7149600</v>
      </c>
      <c r="E182" s="28">
        <v>0</v>
      </c>
      <c r="F182" s="28">
        <v>7149600</v>
      </c>
      <c r="G182" s="1868" t="s">
        <v>1445</v>
      </c>
    </row>
    <row r="183" spans="1:7" x14ac:dyDescent="0.2">
      <c r="A183" s="1861" t="s">
        <v>2425</v>
      </c>
      <c r="B183" s="28" t="s">
        <v>1446</v>
      </c>
      <c r="C183" s="28" t="s">
        <v>1595</v>
      </c>
      <c r="D183" s="28">
        <v>3823200</v>
      </c>
      <c r="E183" s="28">
        <v>0</v>
      </c>
      <c r="F183" s="28">
        <v>3823200</v>
      </c>
      <c r="G183" s="1868" t="s">
        <v>1445</v>
      </c>
    </row>
    <row r="184" spans="1:7" x14ac:dyDescent="0.2">
      <c r="A184" s="1861" t="s">
        <v>2425</v>
      </c>
      <c r="B184" s="28" t="s">
        <v>1446</v>
      </c>
      <c r="C184" s="28" t="s">
        <v>1596</v>
      </c>
      <c r="D184" s="28">
        <v>2224800</v>
      </c>
      <c r="E184" s="28">
        <v>0</v>
      </c>
      <c r="F184" s="28">
        <v>2224800</v>
      </c>
      <c r="G184" s="1868" t="s">
        <v>1445</v>
      </c>
    </row>
    <row r="185" spans="1:7" x14ac:dyDescent="0.2">
      <c r="A185" s="1861" t="s">
        <v>2425</v>
      </c>
      <c r="B185" s="28" t="s">
        <v>1446</v>
      </c>
      <c r="C185" s="28" t="s">
        <v>1597</v>
      </c>
      <c r="D185" s="28">
        <v>5313600</v>
      </c>
      <c r="E185" s="28">
        <v>0</v>
      </c>
      <c r="F185" s="28">
        <v>5313600</v>
      </c>
      <c r="G185" s="1868" t="s">
        <v>1445</v>
      </c>
    </row>
    <row r="186" spans="1:7" x14ac:dyDescent="0.2">
      <c r="A186" s="1861" t="s">
        <v>2425</v>
      </c>
      <c r="B186" s="28" t="s">
        <v>1446</v>
      </c>
      <c r="C186" s="28" t="s">
        <v>1598</v>
      </c>
      <c r="D186" s="28">
        <v>475200</v>
      </c>
      <c r="E186" s="28">
        <v>0</v>
      </c>
      <c r="F186" s="28">
        <v>475200</v>
      </c>
      <c r="G186" s="1868" t="s">
        <v>1445</v>
      </c>
    </row>
    <row r="187" spans="1:7" x14ac:dyDescent="0.2">
      <c r="A187" s="1861" t="s">
        <v>2425</v>
      </c>
      <c r="B187" s="28" t="s">
        <v>1446</v>
      </c>
      <c r="C187" s="28" t="s">
        <v>1599</v>
      </c>
      <c r="D187" s="28">
        <v>4190400</v>
      </c>
      <c r="E187" s="28">
        <v>0</v>
      </c>
      <c r="F187" s="28">
        <v>4190400</v>
      </c>
      <c r="G187" s="1868" t="s">
        <v>1445</v>
      </c>
    </row>
    <row r="188" spans="1:7" x14ac:dyDescent="0.2">
      <c r="A188" s="1861" t="s">
        <v>2425</v>
      </c>
      <c r="B188" s="28" t="s">
        <v>1446</v>
      </c>
      <c r="C188" s="28" t="s">
        <v>1600</v>
      </c>
      <c r="D188" s="28">
        <v>756000</v>
      </c>
      <c r="E188" s="28">
        <v>0</v>
      </c>
      <c r="F188" s="28">
        <v>756000</v>
      </c>
      <c r="G188" s="1868" t="s">
        <v>1445</v>
      </c>
    </row>
    <row r="189" spans="1:7" x14ac:dyDescent="0.2">
      <c r="A189" s="1861" t="s">
        <v>2425</v>
      </c>
      <c r="B189" s="28" t="s">
        <v>1446</v>
      </c>
      <c r="C189" s="28" t="s">
        <v>1601</v>
      </c>
      <c r="D189" s="28">
        <v>125863200</v>
      </c>
      <c r="E189" s="28">
        <v>0</v>
      </c>
      <c r="F189" s="28">
        <v>125863200</v>
      </c>
      <c r="G189" s="1868" t="s">
        <v>1445</v>
      </c>
    </row>
    <row r="190" spans="1:7" x14ac:dyDescent="0.2">
      <c r="A190" s="1861" t="s">
        <v>2425</v>
      </c>
      <c r="B190" s="28" t="s">
        <v>1446</v>
      </c>
      <c r="C190" s="28" t="s">
        <v>1602</v>
      </c>
      <c r="D190" s="28">
        <v>72381600</v>
      </c>
      <c r="E190" s="28">
        <v>0</v>
      </c>
      <c r="F190" s="28">
        <v>72381600</v>
      </c>
      <c r="G190" s="1868" t="s">
        <v>1445</v>
      </c>
    </row>
    <row r="191" spans="1:7" x14ac:dyDescent="0.2">
      <c r="A191" s="1861" t="s">
        <v>2425</v>
      </c>
      <c r="B191" s="28" t="s">
        <v>1446</v>
      </c>
      <c r="C191" s="28" t="s">
        <v>1606</v>
      </c>
      <c r="D191" s="28">
        <v>31795200</v>
      </c>
      <c r="E191" s="28">
        <v>0</v>
      </c>
      <c r="F191" s="28">
        <v>31795200</v>
      </c>
      <c r="G191" s="1868" t="s">
        <v>1445</v>
      </c>
    </row>
    <row r="192" spans="1:7" x14ac:dyDescent="0.2">
      <c r="A192" s="1861" t="s">
        <v>2425</v>
      </c>
      <c r="B192" s="28" t="s">
        <v>1446</v>
      </c>
      <c r="C192" s="28" t="s">
        <v>1607</v>
      </c>
      <c r="D192" s="28">
        <v>734400</v>
      </c>
      <c r="E192" s="28">
        <v>0</v>
      </c>
      <c r="F192" s="28">
        <v>734400</v>
      </c>
      <c r="G192" s="1868" t="s">
        <v>1445</v>
      </c>
    </row>
    <row r="193" spans="1:7" x14ac:dyDescent="0.2">
      <c r="A193" s="1861" t="s">
        <v>2425</v>
      </c>
      <c r="B193" s="28" t="s">
        <v>1446</v>
      </c>
      <c r="C193" s="28" t="s">
        <v>1608</v>
      </c>
      <c r="D193" s="28">
        <v>145087620</v>
      </c>
      <c r="E193" s="28">
        <v>0</v>
      </c>
      <c r="F193" s="28">
        <v>145087620</v>
      </c>
      <c r="G193" s="1868" t="s">
        <v>1445</v>
      </c>
    </row>
    <row r="194" spans="1:7" x14ac:dyDescent="0.2">
      <c r="A194" s="1861" t="s">
        <v>2425</v>
      </c>
      <c r="B194" s="28" t="s">
        <v>1446</v>
      </c>
      <c r="C194" s="28" t="s">
        <v>1609</v>
      </c>
      <c r="D194" s="28">
        <v>2332800</v>
      </c>
      <c r="E194" s="28">
        <v>0</v>
      </c>
      <c r="F194" s="28">
        <v>2332800</v>
      </c>
      <c r="G194" s="1868" t="s">
        <v>1445</v>
      </c>
    </row>
    <row r="195" spans="1:7" x14ac:dyDescent="0.2">
      <c r="A195" s="1861" t="s">
        <v>2425</v>
      </c>
      <c r="B195" s="28" t="s">
        <v>1446</v>
      </c>
      <c r="C195" s="28" t="s">
        <v>1610</v>
      </c>
      <c r="D195" s="28">
        <v>2743200</v>
      </c>
      <c r="E195" s="28">
        <v>0</v>
      </c>
      <c r="F195" s="28">
        <v>2743200</v>
      </c>
      <c r="G195" s="1868" t="s">
        <v>1445</v>
      </c>
    </row>
    <row r="196" spans="1:7" x14ac:dyDescent="0.2">
      <c r="A196" s="1861" t="s">
        <v>2425</v>
      </c>
      <c r="B196" s="28" t="s">
        <v>1446</v>
      </c>
      <c r="C196" s="28" t="s">
        <v>1611</v>
      </c>
      <c r="D196" s="28">
        <v>2160000</v>
      </c>
      <c r="E196" s="28">
        <v>0</v>
      </c>
      <c r="F196" s="28">
        <v>2160000</v>
      </c>
      <c r="G196" s="1868" t="s">
        <v>1445</v>
      </c>
    </row>
    <row r="197" spans="1:7" x14ac:dyDescent="0.2">
      <c r="A197" s="1861" t="s">
        <v>2425</v>
      </c>
      <c r="B197" s="28" t="s">
        <v>1446</v>
      </c>
      <c r="C197" s="28" t="s">
        <v>1621</v>
      </c>
      <c r="D197" s="28">
        <v>10</v>
      </c>
      <c r="E197" s="28">
        <v>0</v>
      </c>
      <c r="F197" s="28">
        <v>10</v>
      </c>
      <c r="G197" s="1868" t="s">
        <v>1445</v>
      </c>
    </row>
    <row r="198" spans="1:7" x14ac:dyDescent="0.2">
      <c r="A198" s="1861" t="s">
        <v>2425</v>
      </c>
      <c r="B198" s="28" t="s">
        <v>1446</v>
      </c>
      <c r="C198" s="28" t="s">
        <v>1626</v>
      </c>
      <c r="D198" s="28">
        <v>10</v>
      </c>
      <c r="E198" s="28">
        <v>0</v>
      </c>
      <c r="F198" s="28">
        <v>10</v>
      </c>
      <c r="G198" s="1868" t="s">
        <v>1445</v>
      </c>
    </row>
    <row r="199" spans="1:7" x14ac:dyDescent="0.2">
      <c r="A199" s="1861" t="s">
        <v>2425</v>
      </c>
      <c r="B199" s="28" t="s">
        <v>1446</v>
      </c>
      <c r="C199" s="28" t="s">
        <v>1629</v>
      </c>
      <c r="D199" s="28">
        <v>6937999</v>
      </c>
      <c r="E199" s="28">
        <v>0</v>
      </c>
      <c r="F199" s="28">
        <v>6937999</v>
      </c>
      <c r="G199" s="1868" t="s">
        <v>1445</v>
      </c>
    </row>
    <row r="200" spans="1:7" x14ac:dyDescent="0.2">
      <c r="A200" s="1861" t="s">
        <v>2425</v>
      </c>
      <c r="B200" s="28" t="s">
        <v>1446</v>
      </c>
      <c r="C200" s="28" t="s">
        <v>1636</v>
      </c>
      <c r="D200" s="28">
        <v>864000</v>
      </c>
      <c r="E200" s="28">
        <v>0</v>
      </c>
      <c r="F200" s="28">
        <v>864000</v>
      </c>
      <c r="G200" s="1868" t="s">
        <v>1445</v>
      </c>
    </row>
    <row r="201" spans="1:7" x14ac:dyDescent="0.2">
      <c r="A201" s="1861" t="s">
        <v>2425</v>
      </c>
      <c r="B201" s="28" t="s">
        <v>1446</v>
      </c>
      <c r="C201" s="28" t="s">
        <v>1655</v>
      </c>
      <c r="D201" s="28">
        <v>9180000</v>
      </c>
      <c r="E201" s="28">
        <v>0</v>
      </c>
      <c r="F201" s="28">
        <v>9180000</v>
      </c>
      <c r="G201" s="1868" t="s">
        <v>1445</v>
      </c>
    </row>
    <row r="202" spans="1:7" x14ac:dyDescent="0.2">
      <c r="A202" s="1861" t="s">
        <v>2425</v>
      </c>
      <c r="B202" s="28" t="s">
        <v>1446</v>
      </c>
      <c r="C202" s="28" t="s">
        <v>1663</v>
      </c>
      <c r="D202" s="28">
        <v>128952400</v>
      </c>
      <c r="E202" s="28">
        <v>0</v>
      </c>
      <c r="F202" s="28">
        <v>128952400</v>
      </c>
      <c r="G202" s="1868" t="s">
        <v>1445</v>
      </c>
    </row>
    <row r="203" spans="1:7" x14ac:dyDescent="0.2">
      <c r="A203" s="1861" t="s">
        <v>2425</v>
      </c>
      <c r="B203" s="28" t="s">
        <v>1446</v>
      </c>
      <c r="C203" s="28" t="s">
        <v>1688</v>
      </c>
      <c r="D203" s="28">
        <v>8833000</v>
      </c>
      <c r="E203" s="28">
        <v>0</v>
      </c>
      <c r="F203" s="28">
        <v>8833000</v>
      </c>
      <c r="G203" s="1868" t="s">
        <v>1445</v>
      </c>
    </row>
    <row r="204" spans="1:7" x14ac:dyDescent="0.2">
      <c r="A204" s="1861" t="s">
        <v>2425</v>
      </c>
      <c r="B204" s="28" t="s">
        <v>1446</v>
      </c>
      <c r="C204" s="28" t="s">
        <v>1697</v>
      </c>
      <c r="D204" s="28">
        <v>2959000</v>
      </c>
      <c r="E204" s="28">
        <v>0</v>
      </c>
      <c r="F204" s="28">
        <v>2959000</v>
      </c>
      <c r="G204" s="1868" t="s">
        <v>1445</v>
      </c>
    </row>
    <row r="205" spans="1:7" x14ac:dyDescent="0.2">
      <c r="A205" s="1861" t="s">
        <v>2425</v>
      </c>
      <c r="B205" s="28" t="s">
        <v>1446</v>
      </c>
      <c r="C205" s="28" t="s">
        <v>1709</v>
      </c>
      <c r="D205" s="28">
        <v>32169767</v>
      </c>
      <c r="E205" s="28">
        <v>0</v>
      </c>
      <c r="F205" s="28">
        <v>32169767</v>
      </c>
      <c r="G205" s="1868" t="s">
        <v>1445</v>
      </c>
    </row>
    <row r="206" spans="1:7" x14ac:dyDescent="0.2">
      <c r="A206" s="1861" t="s">
        <v>2425</v>
      </c>
      <c r="B206" s="28" t="s">
        <v>1446</v>
      </c>
      <c r="C206" s="28" t="s">
        <v>1725</v>
      </c>
      <c r="D206" s="28">
        <v>5335000</v>
      </c>
      <c r="E206" s="28">
        <v>0</v>
      </c>
      <c r="F206" s="28">
        <v>5335000</v>
      </c>
      <c r="G206" s="1868" t="s">
        <v>1445</v>
      </c>
    </row>
    <row r="207" spans="1:7" x14ac:dyDescent="0.2">
      <c r="A207" s="1861" t="s">
        <v>2425</v>
      </c>
      <c r="B207" s="28" t="s">
        <v>1446</v>
      </c>
      <c r="C207" s="28" t="s">
        <v>1729</v>
      </c>
      <c r="D207" s="28">
        <v>8748200</v>
      </c>
      <c r="E207" s="28">
        <v>0</v>
      </c>
      <c r="F207" s="28">
        <v>8748200</v>
      </c>
      <c r="G207" s="1868" t="s">
        <v>1445</v>
      </c>
    </row>
    <row r="208" spans="1:7" x14ac:dyDescent="0.2">
      <c r="A208" s="1861" t="s">
        <v>2425</v>
      </c>
      <c r="B208" s="28" t="s">
        <v>1446</v>
      </c>
      <c r="C208" s="28" t="s">
        <v>1731</v>
      </c>
      <c r="D208" s="28">
        <v>175901604</v>
      </c>
      <c r="E208" s="28">
        <v>0</v>
      </c>
      <c r="F208" s="28">
        <v>175901604</v>
      </c>
      <c r="G208" s="1868" t="s">
        <v>1445</v>
      </c>
    </row>
    <row r="209" spans="1:7" x14ac:dyDescent="0.2">
      <c r="A209" s="1861" t="s">
        <v>2425</v>
      </c>
      <c r="B209" s="28" t="s">
        <v>1446</v>
      </c>
      <c r="C209" s="28" t="s">
        <v>1746</v>
      </c>
      <c r="D209" s="28">
        <v>56375846</v>
      </c>
      <c r="E209" s="28">
        <v>0</v>
      </c>
      <c r="F209" s="28">
        <v>56375846</v>
      </c>
      <c r="G209" s="1868" t="s">
        <v>1445</v>
      </c>
    </row>
    <row r="210" spans="1:7" x14ac:dyDescent="0.2">
      <c r="A210" s="1861" t="s">
        <v>2425</v>
      </c>
      <c r="B210" s="28" t="s">
        <v>1446</v>
      </c>
      <c r="C210" s="28" t="s">
        <v>1754</v>
      </c>
      <c r="D210" s="28">
        <v>11837000</v>
      </c>
      <c r="E210" s="28">
        <v>0</v>
      </c>
      <c r="F210" s="28">
        <v>11837000</v>
      </c>
      <c r="G210" s="1868" t="s">
        <v>1445</v>
      </c>
    </row>
    <row r="211" spans="1:7" x14ac:dyDescent="0.2">
      <c r="A211" s="1861" t="s">
        <v>2425</v>
      </c>
      <c r="B211" s="28" t="s">
        <v>1446</v>
      </c>
      <c r="C211" s="28" t="s">
        <v>1760</v>
      </c>
      <c r="D211" s="28">
        <v>46310000</v>
      </c>
      <c r="E211" s="28">
        <v>0</v>
      </c>
      <c r="F211" s="28">
        <v>46310000</v>
      </c>
      <c r="G211" s="1868" t="s">
        <v>1445</v>
      </c>
    </row>
    <row r="212" spans="1:7" x14ac:dyDescent="0.2">
      <c r="A212" s="1861" t="s">
        <v>2425</v>
      </c>
      <c r="B212" s="28" t="s">
        <v>1446</v>
      </c>
      <c r="C212" s="28" t="s">
        <v>1763</v>
      </c>
      <c r="D212" s="28">
        <v>138521000</v>
      </c>
      <c r="E212" s="28">
        <v>0</v>
      </c>
      <c r="F212" s="28">
        <v>138521000</v>
      </c>
      <c r="G212" s="1868" t="s">
        <v>1445</v>
      </c>
    </row>
    <row r="213" spans="1:7" x14ac:dyDescent="0.2">
      <c r="A213" s="1861" t="s">
        <v>2425</v>
      </c>
      <c r="B213" s="28" t="s">
        <v>1446</v>
      </c>
      <c r="C213" s="28" t="s">
        <v>1773</v>
      </c>
      <c r="D213" s="28">
        <v>9136800</v>
      </c>
      <c r="E213" s="28">
        <v>0</v>
      </c>
      <c r="F213" s="28">
        <v>9136800</v>
      </c>
      <c r="G213" s="1868" t="s">
        <v>1445</v>
      </c>
    </row>
    <row r="214" spans="1:7" x14ac:dyDescent="0.2">
      <c r="A214" s="1861" t="s">
        <v>2425</v>
      </c>
      <c r="B214" s="28" t="s">
        <v>1446</v>
      </c>
      <c r="C214" s="28" t="s">
        <v>1779</v>
      </c>
      <c r="D214" s="28">
        <v>253022000</v>
      </c>
      <c r="E214" s="28">
        <v>0</v>
      </c>
      <c r="F214" s="28">
        <v>253022000</v>
      </c>
      <c r="G214" s="1868" t="s">
        <v>1445</v>
      </c>
    </row>
    <row r="215" spans="1:7" x14ac:dyDescent="0.2">
      <c r="A215" s="1861" t="s">
        <v>2425</v>
      </c>
      <c r="B215" s="28" t="s">
        <v>1446</v>
      </c>
      <c r="C215" s="28" t="s">
        <v>1785</v>
      </c>
      <c r="D215" s="28">
        <v>5098000</v>
      </c>
      <c r="E215" s="28">
        <v>0</v>
      </c>
      <c r="F215" s="28">
        <v>5098000</v>
      </c>
      <c r="G215" s="1868" t="s">
        <v>1445</v>
      </c>
    </row>
    <row r="216" spans="1:7" x14ac:dyDescent="0.2">
      <c r="A216" s="1861" t="s">
        <v>2425</v>
      </c>
      <c r="B216" s="28" t="s">
        <v>1446</v>
      </c>
      <c r="C216" s="28" t="s">
        <v>1794</v>
      </c>
      <c r="D216" s="28">
        <v>115214000</v>
      </c>
      <c r="E216" s="28">
        <v>0</v>
      </c>
      <c r="F216" s="28">
        <v>115214000</v>
      </c>
      <c r="G216" s="1868" t="s">
        <v>1445</v>
      </c>
    </row>
    <row r="217" spans="1:7" x14ac:dyDescent="0.2">
      <c r="A217" s="1861" t="s">
        <v>2425</v>
      </c>
      <c r="B217" s="28" t="s">
        <v>1446</v>
      </c>
      <c r="C217" s="28" t="s">
        <v>1797</v>
      </c>
      <c r="D217" s="28">
        <v>11167000</v>
      </c>
      <c r="E217" s="28">
        <v>0</v>
      </c>
      <c r="F217" s="28">
        <v>11167000</v>
      </c>
      <c r="G217" s="1868" t="s">
        <v>1445</v>
      </c>
    </row>
    <row r="218" spans="1:7" x14ac:dyDescent="0.2">
      <c r="A218" s="1861" t="s">
        <v>2425</v>
      </c>
      <c r="B218" s="28" t="s">
        <v>1446</v>
      </c>
      <c r="C218" s="28" t="s">
        <v>1802</v>
      </c>
      <c r="D218" s="28">
        <v>2700000</v>
      </c>
      <c r="E218" s="28">
        <v>0</v>
      </c>
      <c r="F218" s="28">
        <v>2700000</v>
      </c>
      <c r="G218" s="1868" t="s">
        <v>1445</v>
      </c>
    </row>
    <row r="219" spans="1:7" x14ac:dyDescent="0.2">
      <c r="A219" s="1861" t="s">
        <v>2425</v>
      </c>
      <c r="B219" s="28" t="s">
        <v>1446</v>
      </c>
      <c r="C219" s="28" t="s">
        <v>1804</v>
      </c>
      <c r="D219" s="28">
        <v>33070000</v>
      </c>
      <c r="E219" s="28">
        <v>0</v>
      </c>
      <c r="F219" s="28">
        <v>33070000</v>
      </c>
      <c r="G219" s="1868" t="s">
        <v>1445</v>
      </c>
    </row>
    <row r="220" spans="1:7" x14ac:dyDescent="0.2">
      <c r="A220" s="1861" t="s">
        <v>2425</v>
      </c>
      <c r="B220" s="28" t="s">
        <v>1446</v>
      </c>
      <c r="C220" s="28" t="s">
        <v>1808</v>
      </c>
      <c r="D220" s="28">
        <v>15336000</v>
      </c>
      <c r="E220" s="28">
        <v>0</v>
      </c>
      <c r="F220" s="28">
        <v>15336000</v>
      </c>
      <c r="G220" s="1868" t="s">
        <v>1445</v>
      </c>
    </row>
    <row r="221" spans="1:7" x14ac:dyDescent="0.2">
      <c r="A221" s="1861" t="s">
        <v>2425</v>
      </c>
      <c r="B221" s="28" t="s">
        <v>1446</v>
      </c>
      <c r="C221" s="28" t="s">
        <v>1810</v>
      </c>
      <c r="D221" s="28">
        <v>31212000</v>
      </c>
      <c r="E221" s="28">
        <v>0</v>
      </c>
      <c r="F221" s="28">
        <v>31212000</v>
      </c>
      <c r="G221" s="1868" t="s">
        <v>1445</v>
      </c>
    </row>
    <row r="222" spans="1:7" x14ac:dyDescent="0.2">
      <c r="A222" s="1861" t="s">
        <v>2425</v>
      </c>
      <c r="B222" s="28" t="s">
        <v>1446</v>
      </c>
      <c r="C222" s="28" t="s">
        <v>1814</v>
      </c>
      <c r="D222" s="28">
        <v>57542000</v>
      </c>
      <c r="E222" s="28">
        <v>0</v>
      </c>
      <c r="F222" s="28">
        <v>57542000</v>
      </c>
      <c r="G222" s="1868" t="s">
        <v>1445</v>
      </c>
    </row>
    <row r="223" spans="1:7" x14ac:dyDescent="0.2">
      <c r="A223" s="1861" t="s">
        <v>2425</v>
      </c>
      <c r="B223" s="28" t="s">
        <v>1446</v>
      </c>
      <c r="C223" s="28" t="s">
        <v>1818</v>
      </c>
      <c r="D223" s="28">
        <v>9245000</v>
      </c>
      <c r="E223" s="28">
        <v>0</v>
      </c>
      <c r="F223" s="28">
        <v>9245000</v>
      </c>
      <c r="G223" s="1868" t="s">
        <v>1445</v>
      </c>
    </row>
    <row r="224" spans="1:7" x14ac:dyDescent="0.2">
      <c r="A224" s="1861" t="s">
        <v>2425</v>
      </c>
      <c r="B224" s="28" t="s">
        <v>1446</v>
      </c>
      <c r="C224" s="28" t="s">
        <v>1823</v>
      </c>
      <c r="D224" s="28">
        <v>60134400</v>
      </c>
      <c r="E224" s="28">
        <v>0</v>
      </c>
      <c r="F224" s="28">
        <v>60134400</v>
      </c>
      <c r="G224" s="1868" t="s">
        <v>1445</v>
      </c>
    </row>
    <row r="225" spans="1:7" x14ac:dyDescent="0.2">
      <c r="A225" s="1861" t="s">
        <v>2425</v>
      </c>
      <c r="B225" s="28" t="s">
        <v>1446</v>
      </c>
      <c r="C225" s="28" t="s">
        <v>1828</v>
      </c>
      <c r="D225" s="28">
        <v>12528000</v>
      </c>
      <c r="E225" s="28">
        <v>0</v>
      </c>
      <c r="F225" s="28">
        <v>12528000</v>
      </c>
      <c r="G225" s="1868" t="s">
        <v>1445</v>
      </c>
    </row>
    <row r="226" spans="1:7" x14ac:dyDescent="0.2">
      <c r="A226" s="1861" t="s">
        <v>2425</v>
      </c>
      <c r="B226" s="28" t="s">
        <v>1446</v>
      </c>
      <c r="C226" s="28" t="s">
        <v>1830</v>
      </c>
      <c r="D226" s="28">
        <v>178416000</v>
      </c>
      <c r="E226" s="28">
        <v>0</v>
      </c>
      <c r="F226" s="28">
        <v>178416000</v>
      </c>
      <c r="G226" s="1868" t="s">
        <v>1445</v>
      </c>
    </row>
    <row r="227" spans="1:7" x14ac:dyDescent="0.2">
      <c r="A227" s="1861" t="s">
        <v>2425</v>
      </c>
      <c r="B227" s="28" t="s">
        <v>1446</v>
      </c>
      <c r="C227" s="28" t="s">
        <v>1833</v>
      </c>
      <c r="D227" s="28">
        <v>33761000</v>
      </c>
      <c r="E227" s="28">
        <v>0</v>
      </c>
      <c r="F227" s="28">
        <v>33761000</v>
      </c>
      <c r="G227" s="1868" t="s">
        <v>1445</v>
      </c>
    </row>
    <row r="228" spans="1:7" x14ac:dyDescent="0.2">
      <c r="A228" s="1861" t="s">
        <v>2425</v>
      </c>
      <c r="B228" s="28" t="s">
        <v>1446</v>
      </c>
      <c r="C228" s="28" t="s">
        <v>1837</v>
      </c>
      <c r="D228" s="28">
        <v>32097600</v>
      </c>
      <c r="E228" s="28">
        <v>0</v>
      </c>
      <c r="F228" s="28">
        <v>32097600</v>
      </c>
      <c r="G228" s="1868" t="s">
        <v>1445</v>
      </c>
    </row>
    <row r="229" spans="1:7" x14ac:dyDescent="0.2">
      <c r="A229" s="1861" t="s">
        <v>2425</v>
      </c>
      <c r="B229" s="28" t="s">
        <v>1446</v>
      </c>
      <c r="C229" s="28" t="s">
        <v>1840</v>
      </c>
      <c r="D229" s="28">
        <v>37605600</v>
      </c>
      <c r="E229" s="28">
        <v>0</v>
      </c>
      <c r="F229" s="28">
        <v>37605600</v>
      </c>
      <c r="G229" s="1868" t="s">
        <v>1445</v>
      </c>
    </row>
    <row r="230" spans="1:7" x14ac:dyDescent="0.2">
      <c r="A230" s="1861" t="s">
        <v>2425</v>
      </c>
      <c r="B230" s="28" t="s">
        <v>1446</v>
      </c>
      <c r="C230" s="28" t="s">
        <v>1855</v>
      </c>
      <c r="D230" s="28">
        <v>102535000</v>
      </c>
      <c r="E230" s="28">
        <v>0</v>
      </c>
      <c r="F230" s="28">
        <v>102535000</v>
      </c>
      <c r="G230" s="1868" t="s">
        <v>1445</v>
      </c>
    </row>
    <row r="231" spans="1:7" x14ac:dyDescent="0.2">
      <c r="A231" s="1861" t="s">
        <v>2425</v>
      </c>
      <c r="B231" s="28" t="s">
        <v>1446</v>
      </c>
      <c r="C231" s="28" t="s">
        <v>1858</v>
      </c>
      <c r="D231" s="28">
        <v>65966000</v>
      </c>
      <c r="E231" s="28">
        <v>0</v>
      </c>
      <c r="F231" s="28">
        <v>65966000</v>
      </c>
      <c r="G231" s="1868" t="s">
        <v>1445</v>
      </c>
    </row>
    <row r="232" spans="1:7" x14ac:dyDescent="0.2">
      <c r="A232" s="1861" t="s">
        <v>2425</v>
      </c>
      <c r="B232" s="28" t="s">
        <v>1446</v>
      </c>
      <c r="C232" s="28" t="s">
        <v>1864</v>
      </c>
      <c r="D232" s="28">
        <v>20779000</v>
      </c>
      <c r="E232" s="28">
        <v>0</v>
      </c>
      <c r="F232" s="28">
        <v>20779000</v>
      </c>
      <c r="G232" s="1868" t="s">
        <v>1445</v>
      </c>
    </row>
    <row r="233" spans="1:7" x14ac:dyDescent="0.2">
      <c r="A233" s="1861" t="s">
        <v>2425</v>
      </c>
      <c r="B233" s="28" t="s">
        <v>1446</v>
      </c>
      <c r="C233" s="28" t="s">
        <v>1869</v>
      </c>
      <c r="D233" s="28">
        <v>255204000</v>
      </c>
      <c r="E233" s="28">
        <v>0</v>
      </c>
      <c r="F233" s="28">
        <v>255204000</v>
      </c>
      <c r="G233" s="1868" t="s">
        <v>1445</v>
      </c>
    </row>
    <row r="234" spans="1:7" x14ac:dyDescent="0.2">
      <c r="A234" s="1861" t="s">
        <v>2425</v>
      </c>
      <c r="B234" s="28" t="s">
        <v>1446</v>
      </c>
      <c r="C234" s="28" t="s">
        <v>1874</v>
      </c>
      <c r="D234" s="28">
        <v>353548800</v>
      </c>
      <c r="E234" s="28">
        <v>0</v>
      </c>
      <c r="F234" s="28">
        <v>353548800</v>
      </c>
      <c r="G234" s="1868" t="s">
        <v>1445</v>
      </c>
    </row>
    <row r="235" spans="1:7" x14ac:dyDescent="0.2">
      <c r="A235" s="1861" t="s">
        <v>2425</v>
      </c>
      <c r="B235" s="28" t="s">
        <v>1446</v>
      </c>
      <c r="C235" s="28" t="s">
        <v>1884</v>
      </c>
      <c r="D235" s="28">
        <v>64346400</v>
      </c>
      <c r="E235" s="28">
        <v>0</v>
      </c>
      <c r="F235" s="28">
        <v>64346400</v>
      </c>
      <c r="G235" s="1868" t="s">
        <v>1445</v>
      </c>
    </row>
    <row r="236" spans="1:7" x14ac:dyDescent="0.2">
      <c r="A236" s="1861" t="s">
        <v>2425</v>
      </c>
      <c r="B236" s="28" t="s">
        <v>1446</v>
      </c>
      <c r="C236" s="28" t="s">
        <v>1889</v>
      </c>
      <c r="D236" s="28">
        <v>88042000</v>
      </c>
      <c r="E236" s="28">
        <v>0</v>
      </c>
      <c r="F236" s="28">
        <v>88042000</v>
      </c>
      <c r="G236" s="1868" t="s">
        <v>1445</v>
      </c>
    </row>
    <row r="237" spans="1:7" x14ac:dyDescent="0.2">
      <c r="A237" s="1861" t="s">
        <v>2425</v>
      </c>
      <c r="B237" s="28" t="s">
        <v>1446</v>
      </c>
      <c r="C237" s="28" t="s">
        <v>1895</v>
      </c>
      <c r="D237" s="28">
        <v>6155715</v>
      </c>
      <c r="E237" s="28">
        <v>0</v>
      </c>
      <c r="F237" s="28">
        <v>6155715</v>
      </c>
      <c r="G237" s="1868" t="s">
        <v>1445</v>
      </c>
    </row>
    <row r="238" spans="1:7" x14ac:dyDescent="0.2">
      <c r="A238" s="1861" t="s">
        <v>2425</v>
      </c>
      <c r="B238" s="28" t="s">
        <v>1446</v>
      </c>
      <c r="C238" s="28" t="s">
        <v>1897</v>
      </c>
      <c r="D238" s="28">
        <v>8856000</v>
      </c>
      <c r="E238" s="28">
        <v>0</v>
      </c>
      <c r="F238" s="28">
        <v>8856000</v>
      </c>
      <c r="G238" s="1868" t="s">
        <v>1445</v>
      </c>
    </row>
    <row r="239" spans="1:7" x14ac:dyDescent="0.2">
      <c r="A239" s="1861" t="s">
        <v>2425</v>
      </c>
      <c r="B239" s="28" t="s">
        <v>1446</v>
      </c>
      <c r="C239" s="28" t="s">
        <v>1899</v>
      </c>
      <c r="D239" s="28">
        <v>3563835</v>
      </c>
      <c r="E239" s="28">
        <v>0</v>
      </c>
      <c r="F239" s="28">
        <v>3563835</v>
      </c>
      <c r="G239" s="1868" t="s">
        <v>1445</v>
      </c>
    </row>
    <row r="240" spans="1:7" x14ac:dyDescent="0.2">
      <c r="A240" s="1861" t="s">
        <v>2425</v>
      </c>
      <c r="B240" s="28" t="s">
        <v>1446</v>
      </c>
      <c r="C240" s="28" t="s">
        <v>1916</v>
      </c>
      <c r="D240" s="28">
        <v>922600</v>
      </c>
      <c r="E240" s="28">
        <v>0</v>
      </c>
      <c r="F240" s="28">
        <v>922600</v>
      </c>
      <c r="G240" s="1868" t="s">
        <v>1445</v>
      </c>
    </row>
    <row r="241" spans="1:7" x14ac:dyDescent="0.2">
      <c r="A241" s="1861" t="s">
        <v>2425</v>
      </c>
      <c r="B241" s="28" t="s">
        <v>1446</v>
      </c>
      <c r="C241" s="28" t="s">
        <v>1923</v>
      </c>
      <c r="D241" s="28">
        <v>389000</v>
      </c>
      <c r="E241" s="28">
        <v>0</v>
      </c>
      <c r="F241" s="28">
        <v>389000</v>
      </c>
      <c r="G241" s="1868" t="s">
        <v>1445</v>
      </c>
    </row>
    <row r="242" spans="1:7" x14ac:dyDescent="0.2">
      <c r="A242" s="1861" t="s">
        <v>2425</v>
      </c>
      <c r="B242" s="28" t="s">
        <v>1446</v>
      </c>
      <c r="C242" s="28" t="s">
        <v>1930</v>
      </c>
      <c r="D242" s="28">
        <v>6026000</v>
      </c>
      <c r="E242" s="28">
        <v>0</v>
      </c>
      <c r="F242" s="28">
        <v>6026000</v>
      </c>
      <c r="G242" s="1868" t="s">
        <v>1445</v>
      </c>
    </row>
    <row r="243" spans="1:7" x14ac:dyDescent="0.2">
      <c r="A243" s="1861" t="s">
        <v>2425</v>
      </c>
      <c r="B243" s="28" t="s">
        <v>1446</v>
      </c>
      <c r="C243" s="28" t="s">
        <v>1932</v>
      </c>
      <c r="D243" s="28">
        <v>9266000</v>
      </c>
      <c r="E243" s="28">
        <v>0</v>
      </c>
      <c r="F243" s="28">
        <v>9266000</v>
      </c>
      <c r="G243" s="1868" t="s">
        <v>1445</v>
      </c>
    </row>
    <row r="244" spans="1:7" x14ac:dyDescent="0.2">
      <c r="A244" s="1861" t="s">
        <v>2425</v>
      </c>
      <c r="B244" s="28" t="s">
        <v>1446</v>
      </c>
      <c r="C244" s="28" t="s">
        <v>1939</v>
      </c>
      <c r="D244" s="28">
        <v>106380000</v>
      </c>
      <c r="E244" s="28">
        <v>0</v>
      </c>
      <c r="F244" s="28">
        <v>106380000</v>
      </c>
      <c r="G244" s="1868" t="s">
        <v>1445</v>
      </c>
    </row>
    <row r="245" spans="1:7" x14ac:dyDescent="0.2">
      <c r="A245" s="1861" t="s">
        <v>2425</v>
      </c>
      <c r="B245" s="28" t="s">
        <v>1446</v>
      </c>
      <c r="C245" s="28" t="s">
        <v>1942</v>
      </c>
      <c r="D245" s="28">
        <v>3391000</v>
      </c>
      <c r="E245" s="28">
        <v>0</v>
      </c>
      <c r="F245" s="28">
        <v>3391000</v>
      </c>
      <c r="G245" s="1868" t="s">
        <v>1445</v>
      </c>
    </row>
    <row r="246" spans="1:7" x14ac:dyDescent="0.2">
      <c r="A246" s="1861" t="s">
        <v>2425</v>
      </c>
      <c r="B246" s="28" t="s">
        <v>1446</v>
      </c>
      <c r="C246" s="28" t="s">
        <v>1963</v>
      </c>
      <c r="D246" s="28">
        <v>14623000</v>
      </c>
      <c r="E246" s="28">
        <v>0</v>
      </c>
      <c r="F246" s="28">
        <v>14623000</v>
      </c>
      <c r="G246" s="1868" t="s">
        <v>1445</v>
      </c>
    </row>
    <row r="247" spans="1:7" x14ac:dyDescent="0.2">
      <c r="A247" s="1861" t="s">
        <v>2425</v>
      </c>
      <c r="B247" s="28" t="s">
        <v>1446</v>
      </c>
      <c r="C247" s="28" t="s">
        <v>1981</v>
      </c>
      <c r="D247" s="28">
        <v>462972320</v>
      </c>
      <c r="E247" s="28">
        <v>0</v>
      </c>
      <c r="F247" s="28">
        <v>462972320</v>
      </c>
      <c r="G247" s="1868" t="s">
        <v>1445</v>
      </c>
    </row>
    <row r="248" spans="1:7" x14ac:dyDescent="0.2">
      <c r="A248" s="1861" t="s">
        <v>2425</v>
      </c>
      <c r="B248" s="28" t="s">
        <v>1446</v>
      </c>
      <c r="C248" s="28" t="s">
        <v>1983</v>
      </c>
      <c r="D248" s="28">
        <v>821000</v>
      </c>
      <c r="E248" s="28">
        <v>0</v>
      </c>
      <c r="F248" s="28">
        <v>821000</v>
      </c>
      <c r="G248" s="1868" t="s">
        <v>1445</v>
      </c>
    </row>
    <row r="249" spans="1:7" x14ac:dyDescent="0.2">
      <c r="A249" s="1861" t="s">
        <v>2425</v>
      </c>
      <c r="B249" s="28" t="s">
        <v>1446</v>
      </c>
      <c r="C249" s="28" t="s">
        <v>1987</v>
      </c>
      <c r="D249" s="28">
        <v>8273000</v>
      </c>
      <c r="E249" s="28">
        <v>0</v>
      </c>
      <c r="F249" s="28">
        <v>8273000</v>
      </c>
      <c r="G249" s="1868" t="s">
        <v>1445</v>
      </c>
    </row>
    <row r="250" spans="1:7" x14ac:dyDescent="0.2">
      <c r="A250" s="1861" t="s">
        <v>2425</v>
      </c>
      <c r="B250" s="28" t="s">
        <v>1446</v>
      </c>
      <c r="C250" s="28" t="s">
        <v>1993</v>
      </c>
      <c r="D250" s="28">
        <v>11189000</v>
      </c>
      <c r="E250" s="28">
        <v>0</v>
      </c>
      <c r="F250" s="28">
        <v>11189000</v>
      </c>
      <c r="G250" s="1868" t="s">
        <v>1445</v>
      </c>
    </row>
    <row r="251" spans="1:7" x14ac:dyDescent="0.2">
      <c r="A251" s="1861" t="s">
        <v>2425</v>
      </c>
      <c r="B251" s="28" t="s">
        <v>1446</v>
      </c>
      <c r="C251" s="28" t="s">
        <v>1997</v>
      </c>
      <c r="D251" s="28">
        <v>88970400</v>
      </c>
      <c r="E251" s="28">
        <v>0</v>
      </c>
      <c r="F251" s="28">
        <v>88970400</v>
      </c>
      <c r="G251" s="1868" t="s">
        <v>1445</v>
      </c>
    </row>
    <row r="252" spans="1:7" x14ac:dyDescent="0.2">
      <c r="A252" s="1861" t="s">
        <v>2425</v>
      </c>
      <c r="B252" s="28" t="s">
        <v>1446</v>
      </c>
      <c r="C252" s="28" t="s">
        <v>2000</v>
      </c>
      <c r="D252" s="28">
        <v>31666000</v>
      </c>
      <c r="E252" s="28">
        <v>0</v>
      </c>
      <c r="F252" s="28">
        <v>31666000</v>
      </c>
      <c r="G252" s="1868" t="s">
        <v>1445</v>
      </c>
    </row>
    <row r="253" spans="1:7" x14ac:dyDescent="0.2">
      <c r="A253" s="1861" t="s">
        <v>2425</v>
      </c>
      <c r="B253" s="28" t="s">
        <v>1446</v>
      </c>
      <c r="C253" s="28" t="s">
        <v>2002</v>
      </c>
      <c r="D253" s="28">
        <v>16805000</v>
      </c>
      <c r="E253" s="28">
        <v>0</v>
      </c>
      <c r="F253" s="28">
        <v>16805000</v>
      </c>
      <c r="G253" s="1868" t="s">
        <v>1445</v>
      </c>
    </row>
    <row r="254" spans="1:7" x14ac:dyDescent="0.2">
      <c r="A254" s="1861" t="s">
        <v>2425</v>
      </c>
      <c r="B254" s="28" t="s">
        <v>1446</v>
      </c>
      <c r="C254" s="28" t="s">
        <v>2017</v>
      </c>
      <c r="D254" s="28">
        <v>13802000</v>
      </c>
      <c r="E254" s="28">
        <v>0</v>
      </c>
      <c r="F254" s="28">
        <v>13802000</v>
      </c>
      <c r="G254" s="1868" t="s">
        <v>1445</v>
      </c>
    </row>
    <row r="255" spans="1:7" x14ac:dyDescent="0.2">
      <c r="A255" s="1861" t="s">
        <v>2425</v>
      </c>
      <c r="B255" s="28" t="s">
        <v>1446</v>
      </c>
      <c r="C255" s="28" t="s">
        <v>2039</v>
      </c>
      <c r="D255" s="28">
        <v>10282000</v>
      </c>
      <c r="E255" s="28">
        <v>0</v>
      </c>
      <c r="F255" s="28">
        <v>10282000</v>
      </c>
      <c r="G255" s="1868" t="s">
        <v>1445</v>
      </c>
    </row>
    <row r="256" spans="1:7" x14ac:dyDescent="0.2">
      <c r="A256" s="1861" t="s">
        <v>2425</v>
      </c>
      <c r="B256" s="28" t="s">
        <v>1446</v>
      </c>
      <c r="C256" s="28" t="s">
        <v>2044</v>
      </c>
      <c r="D256" s="28">
        <v>345200</v>
      </c>
      <c r="E256" s="28">
        <v>0</v>
      </c>
      <c r="F256" s="28">
        <v>345200</v>
      </c>
      <c r="G256" s="1868" t="s">
        <v>1445</v>
      </c>
    </row>
    <row r="257" spans="1:7" x14ac:dyDescent="0.2">
      <c r="A257" s="1861" t="s">
        <v>2425</v>
      </c>
      <c r="B257" s="28" t="s">
        <v>1446</v>
      </c>
      <c r="C257" s="28" t="s">
        <v>2046</v>
      </c>
      <c r="D257" s="28">
        <v>34819000</v>
      </c>
      <c r="E257" s="28">
        <v>0</v>
      </c>
      <c r="F257" s="28">
        <v>34819000</v>
      </c>
      <c r="G257" s="1868" t="s">
        <v>1445</v>
      </c>
    </row>
    <row r="258" spans="1:7" x14ac:dyDescent="0.2">
      <c r="A258" s="1861" t="s">
        <v>2425</v>
      </c>
      <c r="B258" s="28" t="s">
        <v>1446</v>
      </c>
      <c r="C258" s="28" t="s">
        <v>2050</v>
      </c>
      <c r="D258" s="28">
        <v>475200</v>
      </c>
      <c r="E258" s="28">
        <v>0</v>
      </c>
      <c r="F258" s="28">
        <v>475200</v>
      </c>
      <c r="G258" s="1868" t="s">
        <v>1445</v>
      </c>
    </row>
    <row r="259" spans="1:7" x14ac:dyDescent="0.2">
      <c r="A259" s="1861" t="s">
        <v>2425</v>
      </c>
      <c r="B259" s="28" t="s">
        <v>1446</v>
      </c>
      <c r="C259" s="28" t="s">
        <v>2052</v>
      </c>
      <c r="D259" s="28">
        <v>1339200</v>
      </c>
      <c r="E259" s="28">
        <v>0</v>
      </c>
      <c r="F259" s="28">
        <v>1339200</v>
      </c>
      <c r="G259" s="1868" t="s">
        <v>1445</v>
      </c>
    </row>
    <row r="260" spans="1:7" x14ac:dyDescent="0.2">
      <c r="A260" s="1861" t="s">
        <v>2425</v>
      </c>
      <c r="B260" s="28" t="s">
        <v>1446</v>
      </c>
      <c r="C260" s="28" t="s">
        <v>2054</v>
      </c>
      <c r="D260" s="28">
        <v>5810400</v>
      </c>
      <c r="E260" s="28">
        <v>0</v>
      </c>
      <c r="F260" s="28">
        <v>5810400</v>
      </c>
      <c r="G260" s="1868" t="s">
        <v>1445</v>
      </c>
    </row>
    <row r="261" spans="1:7" x14ac:dyDescent="0.2">
      <c r="A261" s="1861" t="s">
        <v>2425</v>
      </c>
      <c r="B261" s="28" t="s">
        <v>1446</v>
      </c>
      <c r="C261" s="28" t="s">
        <v>2059</v>
      </c>
      <c r="D261" s="28">
        <v>15120000</v>
      </c>
      <c r="E261" s="28">
        <v>0</v>
      </c>
      <c r="F261" s="28">
        <v>15120000</v>
      </c>
      <c r="G261" s="1868" t="s">
        <v>1445</v>
      </c>
    </row>
    <row r="262" spans="1:7" x14ac:dyDescent="0.2">
      <c r="A262" s="1861" t="s">
        <v>2425</v>
      </c>
      <c r="B262" s="28" t="s">
        <v>1446</v>
      </c>
      <c r="C262" s="28" t="s">
        <v>2064</v>
      </c>
      <c r="D262" s="28">
        <v>31774000</v>
      </c>
      <c r="E262" s="28">
        <v>0</v>
      </c>
      <c r="F262" s="28">
        <v>31774000</v>
      </c>
      <c r="G262" s="1868" t="s">
        <v>1445</v>
      </c>
    </row>
    <row r="263" spans="1:7" x14ac:dyDescent="0.2">
      <c r="A263" s="1861" t="s">
        <v>2425</v>
      </c>
      <c r="B263" s="28" t="s">
        <v>1446</v>
      </c>
      <c r="C263" s="28" t="s">
        <v>2066</v>
      </c>
      <c r="D263" s="28">
        <v>12052800</v>
      </c>
      <c r="E263" s="28">
        <v>0</v>
      </c>
      <c r="F263" s="28">
        <v>12052800</v>
      </c>
      <c r="G263" s="1868" t="s">
        <v>1445</v>
      </c>
    </row>
    <row r="264" spans="1:7" x14ac:dyDescent="0.2">
      <c r="A264" s="1861" t="s">
        <v>2425</v>
      </c>
      <c r="B264" s="28" t="s">
        <v>1446</v>
      </c>
      <c r="C264" s="28" t="s">
        <v>2069</v>
      </c>
      <c r="D264" s="28">
        <v>22788000</v>
      </c>
      <c r="E264" s="28">
        <v>0</v>
      </c>
      <c r="F264" s="28">
        <v>22788000</v>
      </c>
      <c r="G264" s="1868" t="s">
        <v>1445</v>
      </c>
    </row>
    <row r="265" spans="1:7" x14ac:dyDescent="0.2">
      <c r="A265" s="1861" t="s">
        <v>2425</v>
      </c>
      <c r="B265" s="28" t="s">
        <v>1446</v>
      </c>
      <c r="C265" s="28" t="s">
        <v>2072</v>
      </c>
      <c r="D265" s="28">
        <v>11902000</v>
      </c>
      <c r="E265" s="28">
        <v>0</v>
      </c>
      <c r="F265" s="28">
        <v>11902000</v>
      </c>
      <c r="G265" s="1868" t="s">
        <v>1445</v>
      </c>
    </row>
    <row r="266" spans="1:7" x14ac:dyDescent="0.2">
      <c r="A266" s="1861" t="s">
        <v>2425</v>
      </c>
      <c r="B266" s="28" t="s">
        <v>1446</v>
      </c>
      <c r="C266" s="28" t="s">
        <v>2075</v>
      </c>
      <c r="D266" s="28">
        <v>11448000</v>
      </c>
      <c r="E266" s="28">
        <v>0</v>
      </c>
      <c r="F266" s="28">
        <v>11448000</v>
      </c>
      <c r="G266" s="1868" t="s">
        <v>1445</v>
      </c>
    </row>
    <row r="267" spans="1:7" x14ac:dyDescent="0.2">
      <c r="A267" s="1861" t="s">
        <v>2425</v>
      </c>
      <c r="B267" s="28" t="s">
        <v>1446</v>
      </c>
      <c r="C267" s="28" t="s">
        <v>2079</v>
      </c>
      <c r="D267" s="28">
        <v>73289000</v>
      </c>
      <c r="E267" s="28">
        <v>0</v>
      </c>
      <c r="F267" s="28">
        <v>73289000</v>
      </c>
      <c r="G267" s="1868" t="s">
        <v>1445</v>
      </c>
    </row>
    <row r="268" spans="1:7" x14ac:dyDescent="0.2">
      <c r="A268" s="1861" t="s">
        <v>2425</v>
      </c>
      <c r="B268" s="28" t="s">
        <v>1446</v>
      </c>
      <c r="C268" s="28" t="s">
        <v>2082</v>
      </c>
      <c r="D268" s="28">
        <v>66442000</v>
      </c>
      <c r="E268" s="28">
        <v>0</v>
      </c>
      <c r="F268" s="28">
        <v>66442000</v>
      </c>
      <c r="G268" s="1868" t="s">
        <v>1445</v>
      </c>
    </row>
    <row r="269" spans="1:7" x14ac:dyDescent="0.2">
      <c r="A269" s="1861" t="s">
        <v>2425</v>
      </c>
      <c r="B269" s="28" t="s">
        <v>1446</v>
      </c>
      <c r="C269" s="28" t="s">
        <v>2087</v>
      </c>
      <c r="D269" s="28">
        <v>109015000</v>
      </c>
      <c r="E269" s="28">
        <v>0</v>
      </c>
      <c r="F269" s="28">
        <v>109015000</v>
      </c>
      <c r="G269" s="1868" t="s">
        <v>1445</v>
      </c>
    </row>
    <row r="270" spans="1:7" x14ac:dyDescent="0.2">
      <c r="A270" s="1861" t="s">
        <v>2425</v>
      </c>
      <c r="B270" s="28" t="s">
        <v>1446</v>
      </c>
      <c r="C270" s="28" t="s">
        <v>2090</v>
      </c>
      <c r="D270" s="28">
        <v>10390000</v>
      </c>
      <c r="E270" s="28">
        <v>0</v>
      </c>
      <c r="F270" s="28">
        <v>10390000</v>
      </c>
      <c r="G270" s="1868" t="s">
        <v>1445</v>
      </c>
    </row>
    <row r="271" spans="1:7" x14ac:dyDescent="0.2">
      <c r="A271" s="1861" t="s">
        <v>2425</v>
      </c>
      <c r="B271" s="28" t="s">
        <v>1446</v>
      </c>
      <c r="C271" s="28" t="s">
        <v>2092</v>
      </c>
      <c r="D271" s="28">
        <v>5076000</v>
      </c>
      <c r="E271" s="28">
        <v>0</v>
      </c>
      <c r="F271" s="28">
        <v>5076000</v>
      </c>
      <c r="G271" s="1868" t="s">
        <v>1445</v>
      </c>
    </row>
    <row r="272" spans="1:7" x14ac:dyDescent="0.2">
      <c r="A272" s="1861" t="s">
        <v>2425</v>
      </c>
      <c r="B272" s="28" t="s">
        <v>1446</v>
      </c>
      <c r="C272" s="28" t="s">
        <v>2098</v>
      </c>
      <c r="D272" s="28">
        <v>97437200</v>
      </c>
      <c r="E272" s="28">
        <v>0</v>
      </c>
      <c r="F272" s="28">
        <v>97437200</v>
      </c>
      <c r="G272" s="1868" t="s">
        <v>1445</v>
      </c>
    </row>
    <row r="273" spans="1:7" x14ac:dyDescent="0.2">
      <c r="A273" s="1861" t="s">
        <v>2425</v>
      </c>
      <c r="B273" s="28" t="s">
        <v>1446</v>
      </c>
      <c r="C273" s="28" t="s">
        <v>2101</v>
      </c>
      <c r="D273" s="28">
        <v>2333000</v>
      </c>
      <c r="E273" s="28">
        <v>0</v>
      </c>
      <c r="F273" s="28">
        <v>2333000</v>
      </c>
      <c r="G273" s="1868" t="s">
        <v>1445</v>
      </c>
    </row>
    <row r="274" spans="1:7" x14ac:dyDescent="0.2">
      <c r="A274" s="1861" t="s">
        <v>2425</v>
      </c>
      <c r="B274" s="28" t="s">
        <v>1446</v>
      </c>
      <c r="C274" s="28" t="s">
        <v>2103</v>
      </c>
      <c r="D274" s="28">
        <v>5659000</v>
      </c>
      <c r="E274" s="28">
        <v>0</v>
      </c>
      <c r="F274" s="28">
        <v>5659000</v>
      </c>
      <c r="G274" s="1868" t="s">
        <v>1445</v>
      </c>
    </row>
    <row r="275" spans="1:7" x14ac:dyDescent="0.2">
      <c r="A275" s="1861" t="s">
        <v>2425</v>
      </c>
      <c r="B275" s="28" t="s">
        <v>1446</v>
      </c>
      <c r="C275" s="28" t="s">
        <v>2105</v>
      </c>
      <c r="D275" s="28">
        <v>151000</v>
      </c>
      <c r="E275" s="28">
        <v>0</v>
      </c>
      <c r="F275" s="28">
        <v>151000</v>
      </c>
      <c r="G275" s="1868" t="s">
        <v>1445</v>
      </c>
    </row>
    <row r="276" spans="1:7" x14ac:dyDescent="0.2">
      <c r="A276" s="1861" t="s">
        <v>2425</v>
      </c>
      <c r="B276" s="28" t="s">
        <v>1446</v>
      </c>
      <c r="C276" s="28" t="s">
        <v>2108</v>
      </c>
      <c r="D276" s="28">
        <v>38016000</v>
      </c>
      <c r="E276" s="28">
        <v>0</v>
      </c>
      <c r="F276" s="28">
        <v>38016000</v>
      </c>
      <c r="G276" s="1868" t="s">
        <v>1445</v>
      </c>
    </row>
    <row r="277" spans="1:7" x14ac:dyDescent="0.2">
      <c r="A277" s="1861" t="s">
        <v>2425</v>
      </c>
      <c r="B277" s="28" t="s">
        <v>1446</v>
      </c>
      <c r="C277" s="28" t="s">
        <v>2115</v>
      </c>
      <c r="D277" s="28">
        <v>60091000</v>
      </c>
      <c r="E277" s="28">
        <v>0</v>
      </c>
      <c r="F277" s="28">
        <v>60091000</v>
      </c>
      <c r="G277" s="1868" t="s">
        <v>1445</v>
      </c>
    </row>
    <row r="278" spans="1:7" x14ac:dyDescent="0.2">
      <c r="A278" s="1861" t="s">
        <v>2425</v>
      </c>
      <c r="B278" s="28" t="s">
        <v>1446</v>
      </c>
      <c r="C278" s="28" t="s">
        <v>2117</v>
      </c>
      <c r="D278" s="28">
        <v>63914785</v>
      </c>
      <c r="E278" s="28">
        <v>0</v>
      </c>
      <c r="F278" s="28">
        <v>63914785</v>
      </c>
      <c r="G278" s="1868" t="s">
        <v>1445</v>
      </c>
    </row>
    <row r="279" spans="1:7" x14ac:dyDescent="0.2">
      <c r="A279" s="1861" t="s">
        <v>2425</v>
      </c>
      <c r="B279" s="28" t="s">
        <v>1446</v>
      </c>
      <c r="C279" s="28" t="s">
        <v>2121</v>
      </c>
      <c r="D279" s="28">
        <v>56441000</v>
      </c>
      <c r="E279" s="28">
        <v>0</v>
      </c>
      <c r="F279" s="28">
        <v>56441000</v>
      </c>
      <c r="G279" s="1868" t="s">
        <v>1445</v>
      </c>
    </row>
    <row r="280" spans="1:7" x14ac:dyDescent="0.2">
      <c r="A280" s="1861" t="s">
        <v>2425</v>
      </c>
      <c r="B280" s="28" t="s">
        <v>1446</v>
      </c>
      <c r="C280" s="28" t="s">
        <v>2122</v>
      </c>
      <c r="D280" s="28">
        <v>13910000</v>
      </c>
      <c r="E280" s="28">
        <v>0</v>
      </c>
      <c r="F280" s="28">
        <v>13910000</v>
      </c>
      <c r="G280" s="1868" t="s">
        <v>1445</v>
      </c>
    </row>
    <row r="281" spans="1:7" x14ac:dyDescent="0.2">
      <c r="A281" s="1861" t="s">
        <v>2425</v>
      </c>
      <c r="B281" s="28" t="s">
        <v>1446</v>
      </c>
      <c r="C281" s="28" t="s">
        <v>2130</v>
      </c>
      <c r="D281" s="28">
        <v>154202000</v>
      </c>
      <c r="E281" s="28">
        <v>0</v>
      </c>
      <c r="F281" s="28">
        <v>154202000</v>
      </c>
      <c r="G281" s="1868" t="s">
        <v>1445</v>
      </c>
    </row>
    <row r="282" spans="1:7" x14ac:dyDescent="0.2">
      <c r="A282" s="1861" t="s">
        <v>2425</v>
      </c>
      <c r="B282" s="28" t="s">
        <v>1446</v>
      </c>
      <c r="C282" s="28" t="s">
        <v>2133</v>
      </c>
      <c r="D282" s="28">
        <v>71669000</v>
      </c>
      <c r="E282" s="28">
        <v>0</v>
      </c>
      <c r="F282" s="28">
        <v>71669000</v>
      </c>
      <c r="G282" s="1868" t="s">
        <v>1445</v>
      </c>
    </row>
    <row r="283" spans="1:7" x14ac:dyDescent="0.2">
      <c r="A283" s="1861" t="s">
        <v>2425</v>
      </c>
      <c r="B283" s="28" t="s">
        <v>1446</v>
      </c>
      <c r="C283" s="28" t="s">
        <v>2135</v>
      </c>
      <c r="D283" s="28">
        <v>41558000</v>
      </c>
      <c r="E283" s="28">
        <v>0</v>
      </c>
      <c r="F283" s="28">
        <v>41558000</v>
      </c>
      <c r="G283" s="1868" t="s">
        <v>1445</v>
      </c>
    </row>
    <row r="284" spans="1:7" x14ac:dyDescent="0.2">
      <c r="A284" s="1861" t="s">
        <v>2425</v>
      </c>
      <c r="B284" s="28" t="s">
        <v>1446</v>
      </c>
      <c r="C284" s="28" t="s">
        <v>2138</v>
      </c>
      <c r="D284" s="28">
        <v>93550000</v>
      </c>
      <c r="E284" s="28">
        <v>0</v>
      </c>
      <c r="F284" s="28">
        <v>93550000</v>
      </c>
      <c r="G284" s="1868" t="s">
        <v>1445</v>
      </c>
    </row>
    <row r="285" spans="1:7" x14ac:dyDescent="0.2">
      <c r="A285" s="1861" t="s">
        <v>2425</v>
      </c>
      <c r="B285" s="28" t="s">
        <v>1446</v>
      </c>
      <c r="C285" s="28" t="s">
        <v>2140</v>
      </c>
      <c r="D285" s="28">
        <v>42228000</v>
      </c>
      <c r="E285" s="28">
        <v>0</v>
      </c>
      <c r="F285" s="28">
        <v>42228000</v>
      </c>
      <c r="G285" s="1868" t="s">
        <v>1445</v>
      </c>
    </row>
    <row r="286" spans="1:7" x14ac:dyDescent="0.2">
      <c r="A286" s="1861" t="s">
        <v>2425</v>
      </c>
      <c r="B286" s="28" t="s">
        <v>1446</v>
      </c>
      <c r="C286" s="28" t="s">
        <v>2142</v>
      </c>
      <c r="D286" s="28">
        <v>13370000</v>
      </c>
      <c r="E286" s="28">
        <v>0</v>
      </c>
      <c r="F286" s="28">
        <v>13370000</v>
      </c>
      <c r="G286" s="1868" t="s">
        <v>1445</v>
      </c>
    </row>
    <row r="287" spans="1:7" x14ac:dyDescent="0.2">
      <c r="A287" s="1861" t="s">
        <v>2425</v>
      </c>
      <c r="B287" s="28" t="s">
        <v>1446</v>
      </c>
      <c r="C287" s="28" t="s">
        <v>2152</v>
      </c>
      <c r="D287" s="28">
        <v>24473000</v>
      </c>
      <c r="E287" s="28">
        <v>0</v>
      </c>
      <c r="F287" s="28">
        <v>24473000</v>
      </c>
      <c r="G287" s="1868" t="s">
        <v>1445</v>
      </c>
    </row>
    <row r="288" spans="1:7" x14ac:dyDescent="0.2">
      <c r="A288" s="1861" t="s">
        <v>2425</v>
      </c>
      <c r="B288" s="28" t="s">
        <v>1446</v>
      </c>
      <c r="C288" s="28" t="s">
        <v>2159</v>
      </c>
      <c r="D288" s="28">
        <v>67954000</v>
      </c>
      <c r="E288" s="28">
        <v>0</v>
      </c>
      <c r="F288" s="28">
        <v>67954000</v>
      </c>
      <c r="G288" s="1868" t="s">
        <v>1445</v>
      </c>
    </row>
    <row r="289" spans="1:7" x14ac:dyDescent="0.2">
      <c r="A289" s="1861" t="s">
        <v>2425</v>
      </c>
      <c r="B289" s="28" t="s">
        <v>1446</v>
      </c>
      <c r="C289" s="28" t="s">
        <v>2161</v>
      </c>
      <c r="D289" s="28">
        <v>4018000</v>
      </c>
      <c r="E289" s="28">
        <v>0</v>
      </c>
      <c r="F289" s="28">
        <v>4018000</v>
      </c>
      <c r="G289" s="1868" t="s">
        <v>1445</v>
      </c>
    </row>
    <row r="290" spans="1:7" x14ac:dyDescent="0.2">
      <c r="A290" s="1861" t="s">
        <v>2425</v>
      </c>
      <c r="B290" s="28" t="s">
        <v>1446</v>
      </c>
      <c r="C290" s="28" t="s">
        <v>2164</v>
      </c>
      <c r="D290" s="28">
        <v>29505600</v>
      </c>
      <c r="E290" s="28">
        <v>0</v>
      </c>
      <c r="F290" s="28">
        <v>29505600</v>
      </c>
      <c r="G290" s="1868" t="s">
        <v>1445</v>
      </c>
    </row>
    <row r="291" spans="1:7" x14ac:dyDescent="0.2">
      <c r="A291" s="1861" t="s">
        <v>2425</v>
      </c>
      <c r="B291" s="28" t="s">
        <v>1446</v>
      </c>
      <c r="C291" s="28" t="s">
        <v>2167</v>
      </c>
      <c r="D291" s="28">
        <v>149796000</v>
      </c>
      <c r="E291" s="28">
        <v>0</v>
      </c>
      <c r="F291" s="28">
        <v>149796000</v>
      </c>
      <c r="G291" s="1868" t="s">
        <v>1445</v>
      </c>
    </row>
    <row r="292" spans="1:7" x14ac:dyDescent="0.2">
      <c r="A292" s="1861" t="s">
        <v>2425</v>
      </c>
      <c r="B292" s="28" t="s">
        <v>1446</v>
      </c>
      <c r="C292" s="28" t="s">
        <v>2169</v>
      </c>
      <c r="D292" s="28">
        <v>13370000</v>
      </c>
      <c r="E292" s="28">
        <v>0</v>
      </c>
      <c r="F292" s="28">
        <v>13370000</v>
      </c>
      <c r="G292" s="1868" t="s">
        <v>1445</v>
      </c>
    </row>
    <row r="293" spans="1:7" x14ac:dyDescent="0.2">
      <c r="A293" s="1861" t="s">
        <v>2425</v>
      </c>
      <c r="B293" s="28" t="s">
        <v>1446</v>
      </c>
      <c r="C293" s="28" t="s">
        <v>2171</v>
      </c>
      <c r="D293" s="28">
        <v>12679200</v>
      </c>
      <c r="E293" s="28">
        <v>0</v>
      </c>
      <c r="F293" s="28">
        <v>12679200</v>
      </c>
      <c r="G293" s="1868" t="s">
        <v>1445</v>
      </c>
    </row>
    <row r="294" spans="1:7" x14ac:dyDescent="0.2">
      <c r="A294" s="1861" t="s">
        <v>2425</v>
      </c>
      <c r="B294" s="28" t="s">
        <v>1446</v>
      </c>
      <c r="C294" s="28" t="s">
        <v>2174</v>
      </c>
      <c r="D294" s="28">
        <v>114091000</v>
      </c>
      <c r="E294" s="28">
        <v>0</v>
      </c>
      <c r="F294" s="28">
        <v>114091000</v>
      </c>
      <c r="G294" s="1868" t="s">
        <v>1445</v>
      </c>
    </row>
    <row r="295" spans="1:7" x14ac:dyDescent="0.2">
      <c r="A295" s="1861" t="s">
        <v>2425</v>
      </c>
      <c r="B295" s="28" t="s">
        <v>1446</v>
      </c>
      <c r="C295" s="28" t="s">
        <v>2177</v>
      </c>
      <c r="D295" s="28">
        <v>68248000</v>
      </c>
      <c r="E295" s="28">
        <v>0</v>
      </c>
      <c r="F295" s="28">
        <v>68248000</v>
      </c>
      <c r="G295" s="1868" t="s">
        <v>1445</v>
      </c>
    </row>
    <row r="296" spans="1:7" x14ac:dyDescent="0.2">
      <c r="A296" s="1861" t="s">
        <v>2425</v>
      </c>
      <c r="B296" s="28" t="s">
        <v>1446</v>
      </c>
      <c r="C296" s="28" t="s">
        <v>2182</v>
      </c>
      <c r="D296" s="28">
        <v>24581000</v>
      </c>
      <c r="E296" s="28">
        <v>0</v>
      </c>
      <c r="F296" s="28">
        <v>24581000</v>
      </c>
      <c r="G296" s="1868" t="s">
        <v>1445</v>
      </c>
    </row>
    <row r="297" spans="1:7" x14ac:dyDescent="0.2">
      <c r="A297" s="1861" t="s">
        <v>2425</v>
      </c>
      <c r="B297" s="28" t="s">
        <v>1446</v>
      </c>
      <c r="C297" s="28" t="s">
        <v>2190</v>
      </c>
      <c r="D297" s="28">
        <v>3110400</v>
      </c>
      <c r="E297" s="28">
        <v>0</v>
      </c>
      <c r="F297" s="28">
        <v>3110400</v>
      </c>
      <c r="G297" s="1868" t="s">
        <v>1445</v>
      </c>
    </row>
    <row r="298" spans="1:7" x14ac:dyDescent="0.2">
      <c r="A298" s="1861" t="s">
        <v>2425</v>
      </c>
      <c r="B298" s="28" t="s">
        <v>1446</v>
      </c>
      <c r="C298" s="28" t="s">
        <v>2197</v>
      </c>
      <c r="D298" s="28">
        <v>24127000</v>
      </c>
      <c r="E298" s="28">
        <v>0</v>
      </c>
      <c r="F298" s="28">
        <v>24127000</v>
      </c>
      <c r="G298" s="1868" t="s">
        <v>1445</v>
      </c>
    </row>
    <row r="299" spans="1:7" x14ac:dyDescent="0.2">
      <c r="A299" s="1861" t="s">
        <v>2425</v>
      </c>
      <c r="B299" s="28" t="s">
        <v>1446</v>
      </c>
      <c r="C299" s="28" t="s">
        <v>2203</v>
      </c>
      <c r="D299" s="28">
        <v>7798000</v>
      </c>
      <c r="E299" s="28">
        <v>0</v>
      </c>
      <c r="F299" s="28">
        <v>7798000</v>
      </c>
      <c r="G299" s="1868" t="s">
        <v>1445</v>
      </c>
    </row>
    <row r="300" spans="1:7" x14ac:dyDescent="0.2">
      <c r="A300" s="1861" t="s">
        <v>2425</v>
      </c>
      <c r="B300" s="28" t="s">
        <v>1446</v>
      </c>
      <c r="C300" s="28" t="s">
        <v>2220</v>
      </c>
      <c r="D300" s="28">
        <v>10066000</v>
      </c>
      <c r="E300" s="28">
        <v>0</v>
      </c>
      <c r="F300" s="28">
        <v>10066000</v>
      </c>
      <c r="G300" s="1868" t="s">
        <v>1445</v>
      </c>
    </row>
    <row r="301" spans="1:7" x14ac:dyDescent="0.2">
      <c r="A301" s="1861" t="s">
        <v>2425</v>
      </c>
      <c r="B301" s="28" t="s">
        <v>1446</v>
      </c>
      <c r="C301" s="28" t="s">
        <v>2231</v>
      </c>
      <c r="D301" s="28">
        <v>55872000</v>
      </c>
      <c r="E301" s="28">
        <v>0</v>
      </c>
      <c r="F301" s="28">
        <v>55872000</v>
      </c>
      <c r="G301" s="1868" t="s">
        <v>1445</v>
      </c>
    </row>
    <row r="302" spans="1:7" x14ac:dyDescent="0.2">
      <c r="A302" s="1861" t="s">
        <v>2425</v>
      </c>
      <c r="B302" s="28" t="s">
        <v>1446</v>
      </c>
      <c r="C302" s="28" t="s">
        <v>2233</v>
      </c>
      <c r="D302" s="28">
        <v>8489000</v>
      </c>
      <c r="E302" s="28">
        <v>0</v>
      </c>
      <c r="F302" s="28">
        <v>8489000</v>
      </c>
      <c r="G302" s="1868" t="s">
        <v>1445</v>
      </c>
    </row>
    <row r="303" spans="1:7" x14ac:dyDescent="0.2">
      <c r="A303" s="1861" t="s">
        <v>2425</v>
      </c>
      <c r="B303" s="28" t="s">
        <v>1446</v>
      </c>
      <c r="C303" s="28" t="s">
        <v>2239</v>
      </c>
      <c r="D303" s="28">
        <v>5227193</v>
      </c>
      <c r="E303" s="28">
        <v>0</v>
      </c>
      <c r="F303" s="28">
        <v>5227193</v>
      </c>
      <c r="G303" s="1868" t="s">
        <v>1445</v>
      </c>
    </row>
    <row r="304" spans="1:7" x14ac:dyDescent="0.2">
      <c r="A304" s="1861" t="s">
        <v>2425</v>
      </c>
      <c r="B304" s="28" t="s">
        <v>1446</v>
      </c>
      <c r="C304" s="28" t="s">
        <v>2242</v>
      </c>
      <c r="D304" s="28">
        <v>92059000</v>
      </c>
      <c r="E304" s="28">
        <v>0</v>
      </c>
      <c r="F304" s="28">
        <v>92059000</v>
      </c>
      <c r="G304" s="1868" t="s">
        <v>1445</v>
      </c>
    </row>
    <row r="305" spans="1:7" x14ac:dyDescent="0.2">
      <c r="A305" s="1861" t="s">
        <v>2425</v>
      </c>
      <c r="B305" s="28" t="s">
        <v>1446</v>
      </c>
      <c r="C305" s="28" t="s">
        <v>2243</v>
      </c>
      <c r="D305" s="28">
        <v>36461000</v>
      </c>
      <c r="E305" s="28">
        <v>0</v>
      </c>
      <c r="F305" s="28">
        <v>36461000</v>
      </c>
      <c r="G305" s="1868" t="s">
        <v>1445</v>
      </c>
    </row>
    <row r="306" spans="1:7" x14ac:dyDescent="0.2">
      <c r="A306" s="1861" t="s">
        <v>2425</v>
      </c>
      <c r="B306" s="28" t="s">
        <v>1683</v>
      </c>
      <c r="C306" s="28" t="s">
        <v>1684</v>
      </c>
      <c r="D306" s="28">
        <v>179174969</v>
      </c>
      <c r="E306" s="28">
        <v>48161618</v>
      </c>
      <c r="F306" s="28">
        <v>131013351</v>
      </c>
      <c r="G306" s="1868" t="s">
        <v>1465</v>
      </c>
    </row>
    <row r="307" spans="1:7" x14ac:dyDescent="0.2">
      <c r="A307" s="1861" t="s">
        <v>2425</v>
      </c>
      <c r="B307" s="28" t="s">
        <v>1683</v>
      </c>
      <c r="C307" s="28" t="s">
        <v>2089</v>
      </c>
      <c r="D307" s="28">
        <v>106849046</v>
      </c>
      <c r="E307" s="28">
        <v>20127500</v>
      </c>
      <c r="F307" s="28">
        <v>86721546</v>
      </c>
      <c r="G307" s="1868" t="s">
        <v>1465</v>
      </c>
    </row>
    <row r="308" spans="1:7" x14ac:dyDescent="0.2">
      <c r="A308" s="1861" t="s">
        <v>2425</v>
      </c>
      <c r="B308" s="28" t="s">
        <v>1683</v>
      </c>
      <c r="C308" s="28" t="s">
        <v>2230</v>
      </c>
      <c r="D308" s="28">
        <v>682848101</v>
      </c>
      <c r="E308" s="28">
        <v>310013891</v>
      </c>
      <c r="F308" s="28">
        <v>372834210</v>
      </c>
      <c r="G308" s="1868" t="s">
        <v>1465</v>
      </c>
    </row>
    <row r="309" spans="1:7" x14ac:dyDescent="0.2">
      <c r="A309" s="1861" t="s">
        <v>2425</v>
      </c>
      <c r="B309" s="28" t="s">
        <v>1630</v>
      </c>
      <c r="C309" s="28" t="s">
        <v>1631</v>
      </c>
      <c r="D309" s="28">
        <v>44074746</v>
      </c>
      <c r="E309" s="28">
        <v>243935</v>
      </c>
      <c r="F309" s="28">
        <v>43830811</v>
      </c>
      <c r="G309" s="1868" t="s">
        <v>1445</v>
      </c>
    </row>
    <row r="310" spans="1:7" x14ac:dyDescent="0.2">
      <c r="A310" s="1861" t="s">
        <v>2425</v>
      </c>
      <c r="B310" s="28" t="s">
        <v>1438</v>
      </c>
      <c r="C310" s="28" t="s">
        <v>1439</v>
      </c>
      <c r="D310" s="28">
        <v>1396417</v>
      </c>
      <c r="E310" s="28">
        <v>89393</v>
      </c>
      <c r="F310" s="28">
        <v>1307024</v>
      </c>
      <c r="G310" s="1868" t="s">
        <v>1440</v>
      </c>
    </row>
    <row r="311" spans="1:7" x14ac:dyDescent="0.2">
      <c r="A311" s="1861" t="s">
        <v>2425</v>
      </c>
      <c r="B311" s="28" t="s">
        <v>1438</v>
      </c>
      <c r="C311" s="28" t="s">
        <v>3158</v>
      </c>
      <c r="D311" s="28">
        <v>118341424</v>
      </c>
      <c r="E311" s="28">
        <v>46457728</v>
      </c>
      <c r="F311" s="28">
        <v>71883696</v>
      </c>
      <c r="G311" s="1868" t="s">
        <v>1440</v>
      </c>
    </row>
    <row r="312" spans="1:7" x14ac:dyDescent="0.2">
      <c r="A312" s="1861" t="s">
        <v>2425</v>
      </c>
      <c r="B312" s="28" t="s">
        <v>1438</v>
      </c>
      <c r="C312" s="28" t="s">
        <v>1449</v>
      </c>
      <c r="D312" s="28">
        <v>588330</v>
      </c>
      <c r="E312" s="28">
        <v>362867</v>
      </c>
      <c r="F312" s="28">
        <v>225463</v>
      </c>
      <c r="G312" s="1868" t="s">
        <v>1440</v>
      </c>
    </row>
    <row r="313" spans="1:7" x14ac:dyDescent="0.2">
      <c r="A313" s="1861" t="s">
        <v>2425</v>
      </c>
      <c r="B313" s="28" t="s">
        <v>1438</v>
      </c>
      <c r="C313" s="28" t="s">
        <v>1450</v>
      </c>
      <c r="D313" s="28">
        <v>2870500</v>
      </c>
      <c r="E313" s="28">
        <v>202348</v>
      </c>
      <c r="F313" s="28">
        <v>2668152</v>
      </c>
      <c r="G313" s="1868" t="s">
        <v>1440</v>
      </c>
    </row>
    <row r="314" spans="1:7" x14ac:dyDescent="0.2">
      <c r="A314" s="1861" t="s">
        <v>2425</v>
      </c>
      <c r="B314" s="28" t="s">
        <v>1438</v>
      </c>
      <c r="C314" s="28" t="s">
        <v>1451</v>
      </c>
      <c r="D314" s="28">
        <v>2061000</v>
      </c>
      <c r="E314" s="28">
        <v>154746</v>
      </c>
      <c r="F314" s="28">
        <v>1906254</v>
      </c>
      <c r="G314" s="1868" t="s">
        <v>1440</v>
      </c>
    </row>
    <row r="315" spans="1:7" x14ac:dyDescent="0.2">
      <c r="A315" s="1861" t="s">
        <v>2425</v>
      </c>
      <c r="B315" s="28" t="s">
        <v>1438</v>
      </c>
      <c r="C315" s="28" t="s">
        <v>1455</v>
      </c>
      <c r="D315" s="28">
        <v>882000</v>
      </c>
      <c r="E315" s="28">
        <v>66220</v>
      </c>
      <c r="F315" s="28">
        <v>815780</v>
      </c>
      <c r="G315" s="1868" t="s">
        <v>1440</v>
      </c>
    </row>
    <row r="316" spans="1:7" x14ac:dyDescent="0.2">
      <c r="A316" s="1861" t="s">
        <v>2425</v>
      </c>
      <c r="B316" s="28" t="s">
        <v>1438</v>
      </c>
      <c r="C316" s="28" t="s">
        <v>1457</v>
      </c>
      <c r="D316" s="28">
        <v>927000</v>
      </c>
      <c r="E316" s="28">
        <v>69600</v>
      </c>
      <c r="F316" s="28">
        <v>857400</v>
      </c>
      <c r="G316" s="1868" t="s">
        <v>1440</v>
      </c>
    </row>
    <row r="317" spans="1:7" x14ac:dyDescent="0.2">
      <c r="A317" s="1861" t="s">
        <v>2425</v>
      </c>
      <c r="B317" s="28" t="s">
        <v>1438</v>
      </c>
      <c r="C317" s="28" t="s">
        <v>1458</v>
      </c>
      <c r="D317" s="28">
        <v>675000</v>
      </c>
      <c r="E317" s="28">
        <v>50680</v>
      </c>
      <c r="F317" s="28">
        <v>624320</v>
      </c>
      <c r="G317" s="1868" t="s">
        <v>1440</v>
      </c>
    </row>
    <row r="318" spans="1:7" x14ac:dyDescent="0.2">
      <c r="A318" s="1861" t="s">
        <v>2425</v>
      </c>
      <c r="B318" s="28" t="s">
        <v>1438</v>
      </c>
      <c r="C318" s="28" t="s">
        <v>1459</v>
      </c>
      <c r="D318" s="28">
        <v>1404000</v>
      </c>
      <c r="E318" s="28">
        <v>105418</v>
      </c>
      <c r="F318" s="28">
        <v>1298582</v>
      </c>
      <c r="G318" s="1868" t="s">
        <v>1440</v>
      </c>
    </row>
    <row r="319" spans="1:7" x14ac:dyDescent="0.2">
      <c r="A319" s="1861" t="s">
        <v>2425</v>
      </c>
      <c r="B319" s="28" t="s">
        <v>1438</v>
      </c>
      <c r="C319" s="28" t="s">
        <v>1460</v>
      </c>
      <c r="D319" s="28">
        <v>927000</v>
      </c>
      <c r="E319" s="28">
        <v>69600</v>
      </c>
      <c r="F319" s="28">
        <v>857400</v>
      </c>
      <c r="G319" s="1868" t="s">
        <v>1440</v>
      </c>
    </row>
    <row r="320" spans="1:7" x14ac:dyDescent="0.2">
      <c r="A320" s="1861" t="s">
        <v>2425</v>
      </c>
      <c r="B320" s="28" t="s">
        <v>1438</v>
      </c>
      <c r="C320" s="28" t="s">
        <v>1461</v>
      </c>
      <c r="D320" s="28">
        <v>1890000</v>
      </c>
      <c r="E320" s="28">
        <v>141906</v>
      </c>
      <c r="F320" s="28">
        <v>1748094</v>
      </c>
      <c r="G320" s="1868" t="s">
        <v>1440</v>
      </c>
    </row>
    <row r="321" spans="1:7" x14ac:dyDescent="0.2">
      <c r="A321" s="1861" t="s">
        <v>2425</v>
      </c>
      <c r="B321" s="28" t="s">
        <v>1438</v>
      </c>
      <c r="C321" s="28" t="s">
        <v>1462</v>
      </c>
      <c r="D321" s="28">
        <v>2358000</v>
      </c>
      <c r="E321" s="28">
        <v>177044</v>
      </c>
      <c r="F321" s="28">
        <v>2180956</v>
      </c>
      <c r="G321" s="1868" t="s">
        <v>1440</v>
      </c>
    </row>
    <row r="322" spans="1:7" x14ac:dyDescent="0.2">
      <c r="A322" s="1861" t="s">
        <v>2425</v>
      </c>
      <c r="B322" s="28" t="s">
        <v>1438</v>
      </c>
      <c r="C322" s="28" t="s">
        <v>1468</v>
      </c>
      <c r="D322" s="28">
        <v>66499749</v>
      </c>
      <c r="E322" s="28">
        <v>10565398</v>
      </c>
      <c r="F322" s="28">
        <v>55934351</v>
      </c>
      <c r="G322" s="1868" t="s">
        <v>1440</v>
      </c>
    </row>
    <row r="323" spans="1:7" x14ac:dyDescent="0.2">
      <c r="A323" s="1861" t="s">
        <v>2425</v>
      </c>
      <c r="B323" s="28" t="s">
        <v>1438</v>
      </c>
      <c r="C323" s="28" t="s">
        <v>1469</v>
      </c>
      <c r="D323" s="28">
        <v>5284734</v>
      </c>
      <c r="E323" s="28">
        <v>3126519</v>
      </c>
      <c r="F323" s="28">
        <v>2158215</v>
      </c>
      <c r="G323" s="1868" t="s">
        <v>1440</v>
      </c>
    </row>
    <row r="324" spans="1:7" x14ac:dyDescent="0.2">
      <c r="A324" s="1861" t="s">
        <v>2425</v>
      </c>
      <c r="B324" s="28" t="s">
        <v>1438</v>
      </c>
      <c r="C324" s="28" t="s">
        <v>1470</v>
      </c>
      <c r="D324" s="28">
        <v>3540443</v>
      </c>
      <c r="E324" s="28">
        <v>685085</v>
      </c>
      <c r="F324" s="28">
        <v>2855358</v>
      </c>
      <c r="G324" s="1868" t="s">
        <v>1440</v>
      </c>
    </row>
    <row r="325" spans="1:7" x14ac:dyDescent="0.2">
      <c r="A325" s="1861" t="s">
        <v>2425</v>
      </c>
      <c r="B325" s="28" t="s">
        <v>1438</v>
      </c>
      <c r="C325" s="28" t="s">
        <v>1471</v>
      </c>
      <c r="D325" s="28">
        <v>6141394</v>
      </c>
      <c r="E325" s="28">
        <v>3689371</v>
      </c>
      <c r="F325" s="28">
        <v>2452023</v>
      </c>
      <c r="G325" s="1868" t="s">
        <v>1440</v>
      </c>
    </row>
    <row r="326" spans="1:7" x14ac:dyDescent="0.2">
      <c r="A326" s="1861" t="s">
        <v>2425</v>
      </c>
      <c r="B326" s="28" t="s">
        <v>1438</v>
      </c>
      <c r="C326" s="28" t="s">
        <v>1474</v>
      </c>
      <c r="D326" s="28">
        <v>7950477</v>
      </c>
      <c r="E326" s="28">
        <v>2558977</v>
      </c>
      <c r="F326" s="28">
        <v>5391500</v>
      </c>
      <c r="G326" s="1868" t="s">
        <v>1440</v>
      </c>
    </row>
    <row r="327" spans="1:7" x14ac:dyDescent="0.2">
      <c r="A327" s="1861" t="s">
        <v>2425</v>
      </c>
      <c r="B327" s="28" t="s">
        <v>1438</v>
      </c>
      <c r="C327" s="28" t="s">
        <v>1490</v>
      </c>
      <c r="D327" s="28">
        <v>6126903</v>
      </c>
      <c r="E327" s="28">
        <v>1840078</v>
      </c>
      <c r="F327" s="28">
        <v>4286825</v>
      </c>
      <c r="G327" s="1868" t="s">
        <v>1440</v>
      </c>
    </row>
    <row r="328" spans="1:7" x14ac:dyDescent="0.2">
      <c r="A328" s="1861" t="s">
        <v>2425</v>
      </c>
      <c r="B328" s="28" t="s">
        <v>1438</v>
      </c>
      <c r="C328" s="28" t="s">
        <v>1491</v>
      </c>
      <c r="D328" s="28">
        <v>10088002</v>
      </c>
      <c r="E328" s="28">
        <v>2334939</v>
      </c>
      <c r="F328" s="28">
        <v>7753063</v>
      </c>
      <c r="G328" s="1868" t="s">
        <v>1440</v>
      </c>
    </row>
    <row r="329" spans="1:7" x14ac:dyDescent="0.2">
      <c r="A329" s="1861" t="s">
        <v>2425</v>
      </c>
      <c r="B329" s="28" t="s">
        <v>1438</v>
      </c>
      <c r="C329" s="28" t="s">
        <v>1495</v>
      </c>
      <c r="D329" s="28">
        <v>3146200</v>
      </c>
      <c r="E329" s="28">
        <v>1888437</v>
      </c>
      <c r="F329" s="28">
        <v>1257763</v>
      </c>
      <c r="G329" s="1868" t="s">
        <v>1440</v>
      </c>
    </row>
    <row r="330" spans="1:7" x14ac:dyDescent="0.2">
      <c r="A330" s="1861" t="s">
        <v>2425</v>
      </c>
      <c r="B330" s="28" t="s">
        <v>1438</v>
      </c>
      <c r="C330" s="28" t="s">
        <v>1496</v>
      </c>
      <c r="D330" s="28">
        <v>194621</v>
      </c>
      <c r="E330" s="28">
        <v>75942</v>
      </c>
      <c r="F330" s="28">
        <v>118679</v>
      </c>
      <c r="G330" s="1868" t="s">
        <v>1440</v>
      </c>
    </row>
    <row r="331" spans="1:7" x14ac:dyDescent="0.2">
      <c r="A331" s="1861" t="s">
        <v>2425</v>
      </c>
      <c r="B331" s="28" t="s">
        <v>1438</v>
      </c>
      <c r="C331" s="28" t="s">
        <v>1497</v>
      </c>
      <c r="D331" s="28">
        <v>479025</v>
      </c>
      <c r="E331" s="28">
        <v>186906</v>
      </c>
      <c r="F331" s="28">
        <v>292119</v>
      </c>
      <c r="G331" s="1868" t="s">
        <v>1440</v>
      </c>
    </row>
    <row r="332" spans="1:7" x14ac:dyDescent="0.2">
      <c r="A332" s="1861" t="s">
        <v>2425</v>
      </c>
      <c r="B332" s="28" t="s">
        <v>1438</v>
      </c>
      <c r="C332" s="28" t="s">
        <v>1498</v>
      </c>
      <c r="D332" s="28">
        <v>3390261</v>
      </c>
      <c r="E332" s="28">
        <v>1713621</v>
      </c>
      <c r="F332" s="28">
        <v>1676640</v>
      </c>
      <c r="G332" s="1868" t="s">
        <v>1440</v>
      </c>
    </row>
    <row r="333" spans="1:7" x14ac:dyDescent="0.2">
      <c r="A333" s="1861" t="s">
        <v>2425</v>
      </c>
      <c r="B333" s="28" t="s">
        <v>1438</v>
      </c>
      <c r="C333" s="28" t="s">
        <v>1499</v>
      </c>
      <c r="D333" s="28">
        <v>8344510</v>
      </c>
      <c r="E333" s="28">
        <v>4217764</v>
      </c>
      <c r="F333" s="28">
        <v>4126746</v>
      </c>
      <c r="G333" s="1868" t="s">
        <v>1440</v>
      </c>
    </row>
    <row r="334" spans="1:7" x14ac:dyDescent="0.2">
      <c r="A334" s="1861" t="s">
        <v>2425</v>
      </c>
      <c r="B334" s="28" t="s">
        <v>1438</v>
      </c>
      <c r="C334" s="28" t="s">
        <v>1502</v>
      </c>
      <c r="D334" s="28">
        <v>6160433</v>
      </c>
      <c r="E334" s="28">
        <v>3698409</v>
      </c>
      <c r="F334" s="28">
        <v>2462024</v>
      </c>
      <c r="G334" s="1868" t="s">
        <v>1440</v>
      </c>
    </row>
    <row r="335" spans="1:7" x14ac:dyDescent="0.2">
      <c r="A335" s="1861" t="s">
        <v>2425</v>
      </c>
      <c r="B335" s="28" t="s">
        <v>1438</v>
      </c>
      <c r="C335" s="28" t="s">
        <v>1503</v>
      </c>
      <c r="D335" s="28">
        <v>10721410</v>
      </c>
      <c r="E335" s="28">
        <v>6419429</v>
      </c>
      <c r="F335" s="28">
        <v>4301981</v>
      </c>
      <c r="G335" s="1868" t="s">
        <v>1440</v>
      </c>
    </row>
    <row r="336" spans="1:7" x14ac:dyDescent="0.2">
      <c r="A336" s="1861" t="s">
        <v>2425</v>
      </c>
      <c r="B336" s="28" t="s">
        <v>1438</v>
      </c>
      <c r="C336" s="28" t="s">
        <v>1504</v>
      </c>
      <c r="D336" s="28">
        <v>1634581</v>
      </c>
      <c r="E336" s="28">
        <v>978702</v>
      </c>
      <c r="F336" s="28">
        <v>655879</v>
      </c>
      <c r="G336" s="1868" t="s">
        <v>1440</v>
      </c>
    </row>
    <row r="337" spans="1:7" x14ac:dyDescent="0.2">
      <c r="A337" s="1861" t="s">
        <v>2425</v>
      </c>
      <c r="B337" s="28" t="s">
        <v>1438</v>
      </c>
      <c r="C337" s="28" t="s">
        <v>1505</v>
      </c>
      <c r="D337" s="28">
        <v>871340</v>
      </c>
      <c r="E337" s="28">
        <v>521716</v>
      </c>
      <c r="F337" s="28">
        <v>349624</v>
      </c>
      <c r="G337" s="1868" t="s">
        <v>1440</v>
      </c>
    </row>
    <row r="338" spans="1:7" x14ac:dyDescent="0.2">
      <c r="A338" s="1861" t="s">
        <v>2425</v>
      </c>
      <c r="B338" s="28" t="s">
        <v>1438</v>
      </c>
      <c r="C338" s="28" t="s">
        <v>1506</v>
      </c>
      <c r="D338" s="28">
        <v>11275006</v>
      </c>
      <c r="E338" s="28">
        <v>6750900</v>
      </c>
      <c r="F338" s="28">
        <v>4524106</v>
      </c>
      <c r="G338" s="1868" t="s">
        <v>1440</v>
      </c>
    </row>
    <row r="339" spans="1:7" x14ac:dyDescent="0.2">
      <c r="A339" s="1861" t="s">
        <v>2425</v>
      </c>
      <c r="B339" s="28" t="s">
        <v>1438</v>
      </c>
      <c r="C339" s="28" t="s">
        <v>1511</v>
      </c>
      <c r="D339" s="28">
        <v>260151860</v>
      </c>
      <c r="E339" s="28">
        <v>34471257</v>
      </c>
      <c r="F339" s="28">
        <v>225680603</v>
      </c>
      <c r="G339" s="1868" t="s">
        <v>1440</v>
      </c>
    </row>
    <row r="340" spans="1:7" x14ac:dyDescent="0.2">
      <c r="A340" s="1861" t="s">
        <v>2425</v>
      </c>
      <c r="B340" s="28" t="s">
        <v>1438</v>
      </c>
      <c r="C340" s="28" t="s">
        <v>1512</v>
      </c>
      <c r="D340" s="28">
        <v>79568954</v>
      </c>
      <c r="E340" s="28">
        <v>11481225</v>
      </c>
      <c r="F340" s="28">
        <v>68087729</v>
      </c>
      <c r="G340" s="1868" t="s">
        <v>1440</v>
      </c>
    </row>
    <row r="341" spans="1:7" x14ac:dyDescent="0.2">
      <c r="A341" s="1861" t="s">
        <v>2425</v>
      </c>
      <c r="B341" s="28" t="s">
        <v>1438</v>
      </c>
      <c r="C341" s="28" t="s">
        <v>1513</v>
      </c>
      <c r="D341" s="28">
        <v>29071277</v>
      </c>
      <c r="E341" s="28">
        <v>3318905</v>
      </c>
      <c r="F341" s="28">
        <v>25752372</v>
      </c>
      <c r="G341" s="1868" t="s">
        <v>1440</v>
      </c>
    </row>
    <row r="342" spans="1:7" x14ac:dyDescent="0.2">
      <c r="A342" s="1861" t="s">
        <v>2425</v>
      </c>
      <c r="B342" s="28" t="s">
        <v>1438</v>
      </c>
      <c r="C342" s="28" t="s">
        <v>1514</v>
      </c>
      <c r="D342" s="28">
        <v>417342</v>
      </c>
      <c r="E342" s="28">
        <v>301153</v>
      </c>
      <c r="F342" s="28">
        <v>116189</v>
      </c>
      <c r="G342" s="1868" t="s">
        <v>1440</v>
      </c>
    </row>
    <row r="343" spans="1:7" x14ac:dyDescent="0.2">
      <c r="A343" s="1861" t="s">
        <v>2425</v>
      </c>
      <c r="B343" s="28" t="s">
        <v>1438</v>
      </c>
      <c r="C343" s="28" t="s">
        <v>1516</v>
      </c>
      <c r="D343" s="28">
        <v>13915</v>
      </c>
      <c r="E343" s="28">
        <v>10667</v>
      </c>
      <c r="F343" s="28">
        <v>3248</v>
      </c>
      <c r="G343" s="1868" t="s">
        <v>1440</v>
      </c>
    </row>
    <row r="344" spans="1:7" x14ac:dyDescent="0.2">
      <c r="A344" s="1861" t="s">
        <v>2425</v>
      </c>
      <c r="B344" s="28" t="s">
        <v>1438</v>
      </c>
      <c r="C344" s="28" t="s">
        <v>1517</v>
      </c>
      <c r="D344" s="28">
        <v>195625</v>
      </c>
      <c r="E344" s="28">
        <v>149969</v>
      </c>
      <c r="F344" s="28">
        <v>45656</v>
      </c>
      <c r="G344" s="1868" t="s">
        <v>1440</v>
      </c>
    </row>
    <row r="345" spans="1:7" x14ac:dyDescent="0.2">
      <c r="A345" s="1861" t="s">
        <v>2425</v>
      </c>
      <c r="B345" s="28" t="s">
        <v>1438</v>
      </c>
      <c r="C345" s="28" t="s">
        <v>1518</v>
      </c>
      <c r="D345" s="28">
        <v>177618</v>
      </c>
      <c r="E345" s="28">
        <v>136164</v>
      </c>
      <c r="F345" s="28">
        <v>41454</v>
      </c>
      <c r="G345" s="1868" t="s">
        <v>1440</v>
      </c>
    </row>
    <row r="346" spans="1:7" x14ac:dyDescent="0.2">
      <c r="A346" s="1861" t="s">
        <v>2425</v>
      </c>
      <c r="B346" s="28" t="s">
        <v>1438</v>
      </c>
      <c r="C346" s="28" t="s">
        <v>1519</v>
      </c>
      <c r="D346" s="28">
        <v>153881</v>
      </c>
      <c r="E346" s="28">
        <v>117969</v>
      </c>
      <c r="F346" s="28">
        <v>35912</v>
      </c>
      <c r="G346" s="1868" t="s">
        <v>1440</v>
      </c>
    </row>
    <row r="347" spans="1:7" x14ac:dyDescent="0.2">
      <c r="A347" s="1861" t="s">
        <v>2425</v>
      </c>
      <c r="B347" s="28" t="s">
        <v>1438</v>
      </c>
      <c r="C347" s="28" t="s">
        <v>1520</v>
      </c>
      <c r="D347" s="28">
        <v>166977</v>
      </c>
      <c r="E347" s="28">
        <v>128009</v>
      </c>
      <c r="F347" s="28">
        <v>38968</v>
      </c>
      <c r="G347" s="1868" t="s">
        <v>1440</v>
      </c>
    </row>
    <row r="348" spans="1:7" x14ac:dyDescent="0.2">
      <c r="A348" s="1861" t="s">
        <v>2425</v>
      </c>
      <c r="B348" s="28" t="s">
        <v>1438</v>
      </c>
      <c r="C348" s="28" t="s">
        <v>1521</v>
      </c>
      <c r="D348" s="28">
        <v>152244</v>
      </c>
      <c r="E348" s="28">
        <v>116713</v>
      </c>
      <c r="F348" s="28">
        <v>35531</v>
      </c>
      <c r="G348" s="1868" t="s">
        <v>1440</v>
      </c>
    </row>
    <row r="349" spans="1:7" x14ac:dyDescent="0.2">
      <c r="A349" s="1861" t="s">
        <v>2425</v>
      </c>
      <c r="B349" s="28" t="s">
        <v>1438</v>
      </c>
      <c r="C349" s="28" t="s">
        <v>1522</v>
      </c>
      <c r="D349" s="28">
        <v>139966</v>
      </c>
      <c r="E349" s="28">
        <v>107298</v>
      </c>
      <c r="F349" s="28">
        <v>32668</v>
      </c>
      <c r="G349" s="1868" t="s">
        <v>1440</v>
      </c>
    </row>
    <row r="350" spans="1:7" x14ac:dyDescent="0.2">
      <c r="A350" s="1861" t="s">
        <v>2425</v>
      </c>
      <c r="B350" s="28" t="s">
        <v>1438</v>
      </c>
      <c r="C350" s="28" t="s">
        <v>1523</v>
      </c>
      <c r="D350" s="28">
        <v>167796</v>
      </c>
      <c r="E350" s="28">
        <v>128635</v>
      </c>
      <c r="F350" s="28">
        <v>39161</v>
      </c>
      <c r="G350" s="1868" t="s">
        <v>1440</v>
      </c>
    </row>
    <row r="351" spans="1:7" x14ac:dyDescent="0.2">
      <c r="A351" s="1861" t="s">
        <v>2425</v>
      </c>
      <c r="B351" s="28" t="s">
        <v>1438</v>
      </c>
      <c r="C351" s="28" t="s">
        <v>1524</v>
      </c>
      <c r="D351" s="28">
        <v>156337</v>
      </c>
      <c r="E351" s="28">
        <v>119849</v>
      </c>
      <c r="F351" s="28">
        <v>36488</v>
      </c>
      <c r="G351" s="1868" t="s">
        <v>1440</v>
      </c>
    </row>
    <row r="352" spans="1:7" x14ac:dyDescent="0.2">
      <c r="A352" s="1861" t="s">
        <v>2425</v>
      </c>
      <c r="B352" s="28" t="s">
        <v>1438</v>
      </c>
      <c r="C352" s="28" t="s">
        <v>1535</v>
      </c>
      <c r="D352" s="28">
        <v>122039</v>
      </c>
      <c r="E352" s="28">
        <v>91816</v>
      </c>
      <c r="F352" s="28">
        <v>30223</v>
      </c>
      <c r="G352" s="1868" t="s">
        <v>1440</v>
      </c>
    </row>
    <row r="353" spans="1:7" x14ac:dyDescent="0.2">
      <c r="A353" s="1861" t="s">
        <v>2425</v>
      </c>
      <c r="B353" s="28" t="s">
        <v>1438</v>
      </c>
      <c r="C353" s="28" t="s">
        <v>1536</v>
      </c>
      <c r="D353" s="28">
        <v>120910</v>
      </c>
      <c r="E353" s="28">
        <v>90963</v>
      </c>
      <c r="F353" s="28">
        <v>29947</v>
      </c>
      <c r="G353" s="1868" t="s">
        <v>1440</v>
      </c>
    </row>
    <row r="354" spans="1:7" x14ac:dyDescent="0.2">
      <c r="A354" s="1861" t="s">
        <v>2425</v>
      </c>
      <c r="B354" s="28" t="s">
        <v>1438</v>
      </c>
      <c r="C354" s="28" t="s">
        <v>1539</v>
      </c>
      <c r="D354" s="28">
        <v>10668975</v>
      </c>
      <c r="E354" s="28">
        <v>4161833</v>
      </c>
      <c r="F354" s="28">
        <v>6507142</v>
      </c>
      <c r="G354" s="1868" t="s">
        <v>1440</v>
      </c>
    </row>
    <row r="355" spans="1:7" x14ac:dyDescent="0.2">
      <c r="A355" s="1861" t="s">
        <v>2425</v>
      </c>
      <c r="B355" s="28" t="s">
        <v>1438</v>
      </c>
      <c r="C355" s="28" t="s">
        <v>1540</v>
      </c>
      <c r="D355" s="28">
        <v>13111789</v>
      </c>
      <c r="E355" s="28">
        <v>7861956</v>
      </c>
      <c r="F355" s="28">
        <v>5249833</v>
      </c>
      <c r="G355" s="1868" t="s">
        <v>1440</v>
      </c>
    </row>
    <row r="356" spans="1:7" x14ac:dyDescent="0.2">
      <c r="A356" s="1861" t="s">
        <v>2425</v>
      </c>
      <c r="B356" s="28" t="s">
        <v>1438</v>
      </c>
      <c r="C356" s="28" t="s">
        <v>1542</v>
      </c>
      <c r="D356" s="28">
        <v>5097114</v>
      </c>
      <c r="E356" s="28">
        <v>3059128</v>
      </c>
      <c r="F356" s="28">
        <v>2037986</v>
      </c>
      <c r="G356" s="1868" t="s">
        <v>1440</v>
      </c>
    </row>
    <row r="357" spans="1:7" x14ac:dyDescent="0.2">
      <c r="A357" s="1861" t="s">
        <v>2425</v>
      </c>
      <c r="B357" s="28" t="s">
        <v>1438</v>
      </c>
      <c r="C357" s="28" t="s">
        <v>1544</v>
      </c>
      <c r="D357" s="28">
        <v>10311362</v>
      </c>
      <c r="E357" s="28">
        <v>737854</v>
      </c>
      <c r="F357" s="28">
        <v>9573508</v>
      </c>
      <c r="G357" s="1868" t="s">
        <v>1440</v>
      </c>
    </row>
    <row r="358" spans="1:7" x14ac:dyDescent="0.2">
      <c r="A358" s="1861" t="s">
        <v>2425</v>
      </c>
      <c r="B358" s="28" t="s">
        <v>1438</v>
      </c>
      <c r="C358" s="28" t="s">
        <v>1545</v>
      </c>
      <c r="D358" s="28">
        <v>58663</v>
      </c>
      <c r="E358" s="28">
        <v>4200</v>
      </c>
      <c r="F358" s="28">
        <v>54463</v>
      </c>
      <c r="G358" s="1868" t="s">
        <v>1440</v>
      </c>
    </row>
    <row r="359" spans="1:7" x14ac:dyDescent="0.2">
      <c r="A359" s="1861" t="s">
        <v>2425</v>
      </c>
      <c r="B359" s="28" t="s">
        <v>1438</v>
      </c>
      <c r="C359" s="28" t="s">
        <v>1546</v>
      </c>
      <c r="D359" s="28">
        <v>165323</v>
      </c>
      <c r="E359" s="28">
        <v>11831</v>
      </c>
      <c r="F359" s="28">
        <v>153492</v>
      </c>
      <c r="G359" s="1868" t="s">
        <v>1440</v>
      </c>
    </row>
    <row r="360" spans="1:7" x14ac:dyDescent="0.2">
      <c r="A360" s="1861" t="s">
        <v>2425</v>
      </c>
      <c r="B360" s="28" t="s">
        <v>1438</v>
      </c>
      <c r="C360" s="28" t="s">
        <v>1547</v>
      </c>
      <c r="D360" s="28">
        <v>717289</v>
      </c>
      <c r="E360" s="28">
        <v>51328</v>
      </c>
      <c r="F360" s="28">
        <v>665961</v>
      </c>
      <c r="G360" s="1868" t="s">
        <v>1440</v>
      </c>
    </row>
    <row r="361" spans="1:7" x14ac:dyDescent="0.2">
      <c r="A361" s="1861" t="s">
        <v>2425</v>
      </c>
      <c r="B361" s="28" t="s">
        <v>1438</v>
      </c>
      <c r="C361" s="28" t="s">
        <v>1549</v>
      </c>
      <c r="D361" s="28">
        <v>1011869</v>
      </c>
      <c r="E361" s="28">
        <v>607536</v>
      </c>
      <c r="F361" s="28">
        <v>404333</v>
      </c>
      <c r="G361" s="1868" t="s">
        <v>1440</v>
      </c>
    </row>
    <row r="362" spans="1:7" x14ac:dyDescent="0.2">
      <c r="A362" s="1861" t="s">
        <v>2425</v>
      </c>
      <c r="B362" s="28" t="s">
        <v>1438</v>
      </c>
      <c r="C362" s="28" t="s">
        <v>1550</v>
      </c>
      <c r="D362" s="28">
        <v>1051324</v>
      </c>
      <c r="E362" s="28">
        <v>631674</v>
      </c>
      <c r="F362" s="28">
        <v>419650</v>
      </c>
      <c r="G362" s="1868" t="s">
        <v>1440</v>
      </c>
    </row>
    <row r="363" spans="1:7" x14ac:dyDescent="0.2">
      <c r="A363" s="1861" t="s">
        <v>2425</v>
      </c>
      <c r="B363" s="28" t="s">
        <v>1438</v>
      </c>
      <c r="C363" s="28" t="s">
        <v>1565</v>
      </c>
      <c r="D363" s="28">
        <v>1631784</v>
      </c>
      <c r="E363" s="28">
        <v>757104</v>
      </c>
      <c r="F363" s="28">
        <v>874680</v>
      </c>
      <c r="G363" s="1868" t="s">
        <v>1440</v>
      </c>
    </row>
    <row r="364" spans="1:7" x14ac:dyDescent="0.2">
      <c r="A364" s="1861" t="s">
        <v>2425</v>
      </c>
      <c r="B364" s="28" t="s">
        <v>1438</v>
      </c>
      <c r="C364" s="28" t="s">
        <v>1566</v>
      </c>
      <c r="D364" s="28">
        <v>5313693</v>
      </c>
      <c r="E364" s="28">
        <v>1053366</v>
      </c>
      <c r="F364" s="28">
        <v>4260327</v>
      </c>
      <c r="G364" s="1868" t="s">
        <v>1440</v>
      </c>
    </row>
    <row r="365" spans="1:7" x14ac:dyDescent="0.2">
      <c r="A365" s="1861" t="s">
        <v>2425</v>
      </c>
      <c r="B365" s="28" t="s">
        <v>1438</v>
      </c>
      <c r="C365" s="28" t="s">
        <v>1567</v>
      </c>
      <c r="D365" s="28">
        <v>989629</v>
      </c>
      <c r="E365" s="28">
        <v>386067</v>
      </c>
      <c r="F365" s="28">
        <v>603562</v>
      </c>
      <c r="G365" s="1868" t="s">
        <v>1440</v>
      </c>
    </row>
    <row r="366" spans="1:7" x14ac:dyDescent="0.2">
      <c r="A366" s="1861" t="s">
        <v>2425</v>
      </c>
      <c r="B366" s="28" t="s">
        <v>1438</v>
      </c>
      <c r="C366" s="28" t="s">
        <v>1568</v>
      </c>
      <c r="D366" s="28">
        <v>662970</v>
      </c>
      <c r="E366" s="28">
        <v>278449</v>
      </c>
      <c r="F366" s="28">
        <v>384521</v>
      </c>
      <c r="G366" s="1868" t="s">
        <v>1440</v>
      </c>
    </row>
    <row r="367" spans="1:7" x14ac:dyDescent="0.2">
      <c r="A367" s="1861" t="s">
        <v>2425</v>
      </c>
      <c r="B367" s="28" t="s">
        <v>1438</v>
      </c>
      <c r="C367" s="28" t="s">
        <v>1569</v>
      </c>
      <c r="D367" s="28">
        <v>639804</v>
      </c>
      <c r="E367" s="28">
        <v>268721</v>
      </c>
      <c r="F367" s="28">
        <v>371083</v>
      </c>
      <c r="G367" s="1868" t="s">
        <v>1440</v>
      </c>
    </row>
    <row r="368" spans="1:7" x14ac:dyDescent="0.2">
      <c r="A368" s="1861" t="s">
        <v>2425</v>
      </c>
      <c r="B368" s="28" t="s">
        <v>1438</v>
      </c>
      <c r="C368" s="28" t="s">
        <v>1570</v>
      </c>
      <c r="D368" s="28">
        <v>5129318</v>
      </c>
      <c r="E368" s="28">
        <v>1016815</v>
      </c>
      <c r="F368" s="28">
        <v>4112503</v>
      </c>
      <c r="G368" s="1868" t="s">
        <v>1440</v>
      </c>
    </row>
    <row r="369" spans="1:7" x14ac:dyDescent="0.2">
      <c r="A369" s="1861" t="s">
        <v>2425</v>
      </c>
      <c r="B369" s="28" t="s">
        <v>1438</v>
      </c>
      <c r="C369" s="28" t="s">
        <v>1571</v>
      </c>
      <c r="D369" s="28">
        <v>1575619</v>
      </c>
      <c r="E369" s="28">
        <v>731043</v>
      </c>
      <c r="F369" s="28">
        <v>844576</v>
      </c>
      <c r="G369" s="1868" t="s">
        <v>1440</v>
      </c>
    </row>
    <row r="370" spans="1:7" x14ac:dyDescent="0.2">
      <c r="A370" s="1861" t="s">
        <v>2425</v>
      </c>
      <c r="B370" s="28" t="s">
        <v>1438</v>
      </c>
      <c r="C370" s="28" t="s">
        <v>1573</v>
      </c>
      <c r="D370" s="28">
        <v>2185200</v>
      </c>
      <c r="E370" s="28">
        <v>1280838</v>
      </c>
      <c r="F370" s="28">
        <v>904362</v>
      </c>
      <c r="G370" s="1868" t="s">
        <v>1440</v>
      </c>
    </row>
    <row r="371" spans="1:7" x14ac:dyDescent="0.2">
      <c r="A371" s="1861" t="s">
        <v>2425</v>
      </c>
      <c r="B371" s="28" t="s">
        <v>1438</v>
      </c>
      <c r="C371" s="28" t="s">
        <v>1574</v>
      </c>
      <c r="D371" s="28">
        <v>3333900</v>
      </c>
      <c r="E371" s="28">
        <v>1682446</v>
      </c>
      <c r="F371" s="28">
        <v>1651454</v>
      </c>
      <c r="G371" s="1868" t="s">
        <v>1440</v>
      </c>
    </row>
    <row r="372" spans="1:7" x14ac:dyDescent="0.2">
      <c r="A372" s="1861" t="s">
        <v>2425</v>
      </c>
      <c r="B372" s="28" t="s">
        <v>1438</v>
      </c>
      <c r="C372" s="28" t="s">
        <v>1575</v>
      </c>
      <c r="D372" s="28">
        <v>863285</v>
      </c>
      <c r="E372" s="28">
        <v>617919</v>
      </c>
      <c r="F372" s="28">
        <v>245366</v>
      </c>
      <c r="G372" s="1868" t="s">
        <v>1440</v>
      </c>
    </row>
    <row r="373" spans="1:7" x14ac:dyDescent="0.2">
      <c r="A373" s="1861" t="s">
        <v>2425</v>
      </c>
      <c r="B373" s="28" t="s">
        <v>1438</v>
      </c>
      <c r="C373" s="28" t="s">
        <v>1581</v>
      </c>
      <c r="D373" s="28">
        <v>33005</v>
      </c>
      <c r="E373" s="28">
        <v>20299</v>
      </c>
      <c r="F373" s="28">
        <v>12706</v>
      </c>
      <c r="G373" s="1868" t="s">
        <v>1440</v>
      </c>
    </row>
    <row r="374" spans="1:7" x14ac:dyDescent="0.2">
      <c r="A374" s="1861" t="s">
        <v>2425</v>
      </c>
      <c r="B374" s="28" t="s">
        <v>1438</v>
      </c>
      <c r="C374" s="28" t="s">
        <v>1582</v>
      </c>
      <c r="D374" s="28">
        <v>1820500</v>
      </c>
      <c r="E374" s="28">
        <v>1113731</v>
      </c>
      <c r="F374" s="28">
        <v>706769</v>
      </c>
      <c r="G374" s="1868" t="s">
        <v>1440</v>
      </c>
    </row>
    <row r="375" spans="1:7" x14ac:dyDescent="0.2">
      <c r="A375" s="1861" t="s">
        <v>2425</v>
      </c>
      <c r="B375" s="28" t="s">
        <v>1438</v>
      </c>
      <c r="C375" s="28" t="s">
        <v>1583</v>
      </c>
      <c r="D375" s="28">
        <v>632500</v>
      </c>
      <c r="E375" s="28">
        <v>590294</v>
      </c>
      <c r="F375" s="28">
        <v>42206</v>
      </c>
      <c r="G375" s="1868" t="s">
        <v>1440</v>
      </c>
    </row>
    <row r="376" spans="1:7" x14ac:dyDescent="0.2">
      <c r="A376" s="1861" t="s">
        <v>2425</v>
      </c>
      <c r="B376" s="28" t="s">
        <v>1438</v>
      </c>
      <c r="C376" s="28" t="s">
        <v>1584</v>
      </c>
      <c r="D376" s="28">
        <v>77062297</v>
      </c>
      <c r="E376" s="28">
        <v>46550461</v>
      </c>
      <c r="F376" s="28">
        <v>30511836</v>
      </c>
      <c r="G376" s="1868" t="s">
        <v>1440</v>
      </c>
    </row>
    <row r="377" spans="1:7" x14ac:dyDescent="0.2">
      <c r="A377" s="1861" t="s">
        <v>2425</v>
      </c>
      <c r="B377" s="28" t="s">
        <v>1438</v>
      </c>
      <c r="C377" s="28" t="s">
        <v>1585</v>
      </c>
      <c r="D377" s="28">
        <v>15786797</v>
      </c>
      <c r="E377" s="28">
        <v>9544463</v>
      </c>
      <c r="F377" s="28">
        <v>6242334</v>
      </c>
      <c r="G377" s="1868" t="s">
        <v>1440</v>
      </c>
    </row>
    <row r="378" spans="1:7" x14ac:dyDescent="0.2">
      <c r="A378" s="1861" t="s">
        <v>2425</v>
      </c>
      <c r="B378" s="28" t="s">
        <v>1438</v>
      </c>
      <c r="C378" s="28" t="s">
        <v>1586</v>
      </c>
      <c r="D378" s="28">
        <v>6180954</v>
      </c>
      <c r="E378" s="28">
        <v>3942649</v>
      </c>
      <c r="F378" s="28">
        <v>2238305</v>
      </c>
      <c r="G378" s="1868" t="s">
        <v>1440</v>
      </c>
    </row>
    <row r="379" spans="1:7" x14ac:dyDescent="0.2">
      <c r="A379" s="1861" t="s">
        <v>2425</v>
      </c>
      <c r="B379" s="28" t="s">
        <v>1438</v>
      </c>
      <c r="C379" s="28" t="s">
        <v>1591</v>
      </c>
      <c r="D379" s="28">
        <v>4123470</v>
      </c>
      <c r="E379" s="28">
        <v>2463752</v>
      </c>
      <c r="F379" s="28">
        <v>1659718</v>
      </c>
      <c r="G379" s="1868" t="s">
        <v>1440</v>
      </c>
    </row>
    <row r="380" spans="1:7" x14ac:dyDescent="0.2">
      <c r="A380" s="1861" t="s">
        <v>2425</v>
      </c>
      <c r="B380" s="28" t="s">
        <v>1438</v>
      </c>
      <c r="C380" s="28" t="s">
        <v>1592</v>
      </c>
      <c r="D380" s="28">
        <v>92894</v>
      </c>
      <c r="E380" s="28">
        <v>59258</v>
      </c>
      <c r="F380" s="28">
        <v>33636</v>
      </c>
      <c r="G380" s="1868" t="s">
        <v>1440</v>
      </c>
    </row>
    <row r="381" spans="1:7" x14ac:dyDescent="0.2">
      <c r="A381" s="1861" t="s">
        <v>2425</v>
      </c>
      <c r="B381" s="28" t="s">
        <v>1438</v>
      </c>
      <c r="C381" s="28" t="s">
        <v>1593</v>
      </c>
      <c r="D381" s="28">
        <v>15552263</v>
      </c>
      <c r="E381" s="28">
        <v>9872358</v>
      </c>
      <c r="F381" s="28">
        <v>5679905</v>
      </c>
      <c r="G381" s="1868" t="s">
        <v>1440</v>
      </c>
    </row>
    <row r="382" spans="1:7" x14ac:dyDescent="0.2">
      <c r="A382" s="1861" t="s">
        <v>2425</v>
      </c>
      <c r="B382" s="28" t="s">
        <v>1438</v>
      </c>
      <c r="C382" s="28" t="s">
        <v>1594</v>
      </c>
      <c r="D382" s="28">
        <v>9033149</v>
      </c>
      <c r="E382" s="28">
        <v>5698979</v>
      </c>
      <c r="F382" s="28">
        <v>3334170</v>
      </c>
      <c r="G382" s="1868" t="s">
        <v>1440</v>
      </c>
    </row>
    <row r="383" spans="1:7" x14ac:dyDescent="0.2">
      <c r="A383" s="1861" t="s">
        <v>2425</v>
      </c>
      <c r="B383" s="28" t="s">
        <v>1438</v>
      </c>
      <c r="C383" s="28" t="s">
        <v>1618</v>
      </c>
      <c r="D383" s="28">
        <v>297846</v>
      </c>
      <c r="E383" s="28">
        <v>27785</v>
      </c>
      <c r="F383" s="28">
        <v>270061</v>
      </c>
      <c r="G383" s="1868" t="s">
        <v>1440</v>
      </c>
    </row>
    <row r="384" spans="1:7" x14ac:dyDescent="0.2">
      <c r="A384" s="1861" t="s">
        <v>2425</v>
      </c>
      <c r="B384" s="28" t="s">
        <v>1438</v>
      </c>
      <c r="C384" s="28" t="s">
        <v>1625</v>
      </c>
      <c r="D384" s="28">
        <v>38355203</v>
      </c>
      <c r="E384" s="28">
        <v>4378796</v>
      </c>
      <c r="F384" s="28">
        <v>33976407</v>
      </c>
      <c r="G384" s="1868" t="s">
        <v>1440</v>
      </c>
    </row>
    <row r="385" spans="1:7" x14ac:dyDescent="0.2">
      <c r="A385" s="1861" t="s">
        <v>2425</v>
      </c>
      <c r="B385" s="28" t="s">
        <v>1438</v>
      </c>
      <c r="C385" s="28" t="s">
        <v>1635</v>
      </c>
      <c r="D385" s="28">
        <v>68730</v>
      </c>
      <c r="E385" s="28">
        <v>15037</v>
      </c>
      <c r="F385" s="28">
        <v>53693</v>
      </c>
      <c r="G385" s="1868" t="s">
        <v>1440</v>
      </c>
    </row>
    <row r="386" spans="1:7" x14ac:dyDescent="0.2">
      <c r="A386" s="1861" t="s">
        <v>2425</v>
      </c>
      <c r="B386" s="28" t="s">
        <v>1438</v>
      </c>
      <c r="C386" s="28" t="s">
        <v>1649</v>
      </c>
      <c r="D386" s="28">
        <v>8820329</v>
      </c>
      <c r="E386" s="28">
        <v>5218224</v>
      </c>
      <c r="F386" s="28">
        <v>3602105</v>
      </c>
      <c r="G386" s="1868" t="s">
        <v>1440</v>
      </c>
    </row>
    <row r="387" spans="1:7" x14ac:dyDescent="0.2">
      <c r="A387" s="1861" t="s">
        <v>2425</v>
      </c>
      <c r="B387" s="28" t="s">
        <v>1438</v>
      </c>
      <c r="C387" s="28" t="s">
        <v>1650</v>
      </c>
      <c r="D387" s="28">
        <v>2392000</v>
      </c>
      <c r="E387" s="28">
        <v>1436868</v>
      </c>
      <c r="F387" s="28">
        <v>955132</v>
      </c>
      <c r="G387" s="1868" t="s">
        <v>1440</v>
      </c>
    </row>
    <row r="388" spans="1:7" x14ac:dyDescent="0.2">
      <c r="A388" s="1861" t="s">
        <v>2425</v>
      </c>
      <c r="B388" s="28" t="s">
        <v>1438</v>
      </c>
      <c r="C388" s="28" t="s">
        <v>1651</v>
      </c>
      <c r="D388" s="28">
        <v>368300</v>
      </c>
      <c r="E388" s="28">
        <v>113295</v>
      </c>
      <c r="F388" s="28">
        <v>255005</v>
      </c>
      <c r="G388" s="1868" t="s">
        <v>1440</v>
      </c>
    </row>
    <row r="389" spans="1:7" x14ac:dyDescent="0.2">
      <c r="A389" s="1861" t="s">
        <v>2425</v>
      </c>
      <c r="B389" s="28" t="s">
        <v>1438</v>
      </c>
      <c r="C389" s="28" t="s">
        <v>1652</v>
      </c>
      <c r="D389" s="28">
        <v>3540194</v>
      </c>
      <c r="E389" s="28">
        <v>935910</v>
      </c>
      <c r="F389" s="28">
        <v>2604284</v>
      </c>
      <c r="G389" s="1868" t="s">
        <v>1440</v>
      </c>
    </row>
    <row r="390" spans="1:7" x14ac:dyDescent="0.2">
      <c r="A390" s="1861" t="s">
        <v>2425</v>
      </c>
      <c r="B390" s="28" t="s">
        <v>1438</v>
      </c>
      <c r="C390" s="28" t="s">
        <v>1653</v>
      </c>
      <c r="D390" s="28">
        <v>1569824</v>
      </c>
      <c r="E390" s="28">
        <v>706894</v>
      </c>
      <c r="F390" s="28">
        <v>862930</v>
      </c>
      <c r="G390" s="1868" t="s">
        <v>1440</v>
      </c>
    </row>
    <row r="391" spans="1:7" x14ac:dyDescent="0.2">
      <c r="A391" s="1861" t="s">
        <v>2425</v>
      </c>
      <c r="B391" s="28" t="s">
        <v>1438</v>
      </c>
      <c r="C391" s="28" t="s">
        <v>1654</v>
      </c>
      <c r="D391" s="28">
        <v>11842</v>
      </c>
      <c r="E391" s="28">
        <v>1800</v>
      </c>
      <c r="F391" s="28">
        <v>10042</v>
      </c>
      <c r="G391" s="1868" t="s">
        <v>1440</v>
      </c>
    </row>
    <row r="392" spans="1:7" x14ac:dyDescent="0.2">
      <c r="A392" s="1861" t="s">
        <v>2425</v>
      </c>
      <c r="B392" s="28" t="s">
        <v>1438</v>
      </c>
      <c r="C392" s="28" t="s">
        <v>1656</v>
      </c>
      <c r="D392" s="28">
        <v>104979336</v>
      </c>
      <c r="E392" s="28">
        <v>15147679</v>
      </c>
      <c r="F392" s="28">
        <v>89831657</v>
      </c>
      <c r="G392" s="1868" t="s">
        <v>1440</v>
      </c>
    </row>
    <row r="393" spans="1:7" x14ac:dyDescent="0.2">
      <c r="A393" s="1861" t="s">
        <v>2425</v>
      </c>
      <c r="B393" s="28" t="s">
        <v>1438</v>
      </c>
      <c r="C393" s="28" t="s">
        <v>1657</v>
      </c>
      <c r="D393" s="28">
        <v>2616704</v>
      </c>
      <c r="E393" s="28">
        <v>869902</v>
      </c>
      <c r="F393" s="28">
        <v>1746802</v>
      </c>
      <c r="G393" s="1868" t="s">
        <v>1440</v>
      </c>
    </row>
    <row r="394" spans="1:7" x14ac:dyDescent="0.2">
      <c r="A394" s="1861" t="s">
        <v>2425</v>
      </c>
      <c r="B394" s="28" t="s">
        <v>1438</v>
      </c>
      <c r="C394" s="28" t="s">
        <v>1658</v>
      </c>
      <c r="D394" s="28">
        <v>2616704</v>
      </c>
      <c r="E394" s="28">
        <v>869902</v>
      </c>
      <c r="F394" s="28">
        <v>1746802</v>
      </c>
      <c r="G394" s="1868" t="s">
        <v>1440</v>
      </c>
    </row>
    <row r="395" spans="1:7" x14ac:dyDescent="0.2">
      <c r="A395" s="1861" t="s">
        <v>2425</v>
      </c>
      <c r="B395" s="28" t="s">
        <v>1438</v>
      </c>
      <c r="C395" s="28" t="s">
        <v>1659</v>
      </c>
      <c r="D395" s="28">
        <v>417342</v>
      </c>
      <c r="E395" s="28">
        <v>301152</v>
      </c>
      <c r="F395" s="28">
        <v>116190</v>
      </c>
      <c r="G395" s="1868" t="s">
        <v>1440</v>
      </c>
    </row>
    <row r="396" spans="1:7" x14ac:dyDescent="0.2">
      <c r="A396" s="1861" t="s">
        <v>2425</v>
      </c>
      <c r="B396" s="28" t="s">
        <v>1438</v>
      </c>
      <c r="C396" s="28" t="s">
        <v>1660</v>
      </c>
      <c r="D396" s="28">
        <v>3267310</v>
      </c>
      <c r="E396" s="28">
        <v>1752258</v>
      </c>
      <c r="F396" s="28">
        <v>1515052</v>
      </c>
      <c r="G396" s="1868" t="s">
        <v>1440</v>
      </c>
    </row>
    <row r="397" spans="1:7" x14ac:dyDescent="0.2">
      <c r="A397" s="1861" t="s">
        <v>2425</v>
      </c>
      <c r="B397" s="28" t="s">
        <v>1438</v>
      </c>
      <c r="C397" s="28" t="s">
        <v>1661</v>
      </c>
      <c r="D397" s="28">
        <v>8098685</v>
      </c>
      <c r="E397" s="28">
        <v>5031763</v>
      </c>
      <c r="F397" s="28">
        <v>3066922</v>
      </c>
      <c r="G397" s="1868" t="s">
        <v>1440</v>
      </c>
    </row>
    <row r="398" spans="1:7" x14ac:dyDescent="0.2">
      <c r="A398" s="1861" t="s">
        <v>2425</v>
      </c>
      <c r="B398" s="28" t="s">
        <v>1438</v>
      </c>
      <c r="C398" s="28" t="s">
        <v>1662</v>
      </c>
      <c r="D398" s="28">
        <v>10903346</v>
      </c>
      <c r="E398" s="28">
        <v>6479538</v>
      </c>
      <c r="F398" s="28">
        <v>4423808</v>
      </c>
      <c r="G398" s="1868" t="s">
        <v>1440</v>
      </c>
    </row>
    <row r="399" spans="1:7" x14ac:dyDescent="0.2">
      <c r="A399" s="1861" t="s">
        <v>2425</v>
      </c>
      <c r="B399" s="28" t="s">
        <v>1438</v>
      </c>
      <c r="C399" s="28" t="s">
        <v>1675</v>
      </c>
      <c r="D399" s="28">
        <v>490521</v>
      </c>
      <c r="E399" s="28">
        <v>150899</v>
      </c>
      <c r="F399" s="28">
        <v>339622</v>
      </c>
      <c r="G399" s="1868" t="s">
        <v>1440</v>
      </c>
    </row>
    <row r="400" spans="1:7" x14ac:dyDescent="0.2">
      <c r="A400" s="1861" t="s">
        <v>2425</v>
      </c>
      <c r="B400" s="28" t="s">
        <v>1438</v>
      </c>
      <c r="C400" s="28" t="s">
        <v>1678</v>
      </c>
      <c r="D400" s="28">
        <v>5088000</v>
      </c>
      <c r="E400" s="28">
        <v>4732133</v>
      </c>
      <c r="F400" s="28">
        <v>355867</v>
      </c>
      <c r="G400" s="1868" t="s">
        <v>1440</v>
      </c>
    </row>
    <row r="401" spans="1:7" x14ac:dyDescent="0.2">
      <c r="A401" s="1861" t="s">
        <v>2425</v>
      </c>
      <c r="B401" s="28" t="s">
        <v>1438</v>
      </c>
      <c r="C401" s="28" t="s">
        <v>1680</v>
      </c>
      <c r="D401" s="28">
        <v>1065143</v>
      </c>
      <c r="E401" s="28">
        <v>199756</v>
      </c>
      <c r="F401" s="28">
        <v>865387</v>
      </c>
      <c r="G401" s="1868" t="s">
        <v>1440</v>
      </c>
    </row>
    <row r="402" spans="1:7" x14ac:dyDescent="0.2">
      <c r="A402" s="1861" t="s">
        <v>2425</v>
      </c>
      <c r="B402" s="28" t="s">
        <v>1438</v>
      </c>
      <c r="C402" s="28" t="s">
        <v>1691</v>
      </c>
      <c r="D402" s="28">
        <v>1067131</v>
      </c>
      <c r="E402" s="28">
        <v>640718</v>
      </c>
      <c r="F402" s="28">
        <v>426413</v>
      </c>
      <c r="G402" s="1868" t="s">
        <v>1440</v>
      </c>
    </row>
    <row r="403" spans="1:7" x14ac:dyDescent="0.2">
      <c r="A403" s="1861" t="s">
        <v>2425</v>
      </c>
      <c r="B403" s="28" t="s">
        <v>1438</v>
      </c>
      <c r="C403" s="28" t="s">
        <v>1694</v>
      </c>
      <c r="D403" s="28">
        <v>100000</v>
      </c>
      <c r="E403" s="28">
        <v>59424</v>
      </c>
      <c r="F403" s="28">
        <v>40576</v>
      </c>
      <c r="G403" s="1868" t="s">
        <v>1440</v>
      </c>
    </row>
    <row r="404" spans="1:7" x14ac:dyDescent="0.2">
      <c r="A404" s="1861" t="s">
        <v>2425</v>
      </c>
      <c r="B404" s="28" t="s">
        <v>1438</v>
      </c>
      <c r="C404" s="28" t="s">
        <v>1695</v>
      </c>
      <c r="D404" s="28">
        <v>771000</v>
      </c>
      <c r="E404" s="28">
        <v>461777</v>
      </c>
      <c r="F404" s="28">
        <v>309223</v>
      </c>
      <c r="G404" s="1868" t="s">
        <v>1440</v>
      </c>
    </row>
    <row r="405" spans="1:7" x14ac:dyDescent="0.2">
      <c r="A405" s="1861" t="s">
        <v>2425</v>
      </c>
      <c r="B405" s="28" t="s">
        <v>1438</v>
      </c>
      <c r="C405" s="28" t="s">
        <v>1696</v>
      </c>
      <c r="D405" s="28">
        <v>5803342</v>
      </c>
      <c r="E405" s="28">
        <v>3728358</v>
      </c>
      <c r="F405" s="28">
        <v>2074984</v>
      </c>
      <c r="G405" s="1868" t="s">
        <v>1440</v>
      </c>
    </row>
    <row r="406" spans="1:7" x14ac:dyDescent="0.2">
      <c r="A406" s="1861" t="s">
        <v>2425</v>
      </c>
      <c r="B406" s="28" t="s">
        <v>1438</v>
      </c>
      <c r="C406" s="28" t="s">
        <v>1702</v>
      </c>
      <c r="D406" s="28">
        <v>817950</v>
      </c>
      <c r="E406" s="28">
        <v>343544</v>
      </c>
      <c r="F406" s="28">
        <v>474406</v>
      </c>
      <c r="G406" s="1868" t="s">
        <v>1440</v>
      </c>
    </row>
    <row r="407" spans="1:7" x14ac:dyDescent="0.2">
      <c r="A407" s="1861" t="s">
        <v>2425</v>
      </c>
      <c r="B407" s="28" t="s">
        <v>1438</v>
      </c>
      <c r="C407" s="28" t="s">
        <v>1704</v>
      </c>
      <c r="D407" s="28">
        <v>1220940</v>
      </c>
      <c r="E407" s="28">
        <v>476303</v>
      </c>
      <c r="F407" s="28">
        <v>744637</v>
      </c>
      <c r="G407" s="1868" t="s">
        <v>1440</v>
      </c>
    </row>
    <row r="408" spans="1:7" x14ac:dyDescent="0.2">
      <c r="A408" s="1861" t="s">
        <v>2425</v>
      </c>
      <c r="B408" s="28" t="s">
        <v>1438</v>
      </c>
      <c r="C408" s="28" t="s">
        <v>1705</v>
      </c>
      <c r="D408" s="28">
        <v>167000</v>
      </c>
      <c r="E408" s="28">
        <v>100992</v>
      </c>
      <c r="F408" s="28">
        <v>66008</v>
      </c>
      <c r="G408" s="1868" t="s">
        <v>1440</v>
      </c>
    </row>
    <row r="409" spans="1:7" x14ac:dyDescent="0.2">
      <c r="A409" s="1861" t="s">
        <v>2425</v>
      </c>
      <c r="B409" s="28" t="s">
        <v>1438</v>
      </c>
      <c r="C409" s="28" t="s">
        <v>1706</v>
      </c>
      <c r="D409" s="28">
        <v>4884089</v>
      </c>
      <c r="E409" s="28">
        <v>2924344</v>
      </c>
      <c r="F409" s="28">
        <v>1959745</v>
      </c>
      <c r="G409" s="1868" t="s">
        <v>1440</v>
      </c>
    </row>
    <row r="410" spans="1:7" x14ac:dyDescent="0.2">
      <c r="A410" s="1861" t="s">
        <v>2425</v>
      </c>
      <c r="B410" s="28" t="s">
        <v>1438</v>
      </c>
      <c r="C410" s="28" t="s">
        <v>1707</v>
      </c>
      <c r="D410" s="28">
        <v>50484505</v>
      </c>
      <c r="E410" s="28">
        <v>17216932</v>
      </c>
      <c r="F410" s="28">
        <v>33267573</v>
      </c>
      <c r="G410" s="1868" t="s">
        <v>1440</v>
      </c>
    </row>
    <row r="411" spans="1:7" x14ac:dyDescent="0.2">
      <c r="A411" s="1861" t="s">
        <v>2425</v>
      </c>
      <c r="B411" s="28" t="s">
        <v>1438</v>
      </c>
      <c r="C411" s="28" t="s">
        <v>1708</v>
      </c>
      <c r="D411" s="28">
        <v>8373957</v>
      </c>
      <c r="E411" s="28">
        <v>5143519</v>
      </c>
      <c r="F411" s="28">
        <v>3230438</v>
      </c>
      <c r="G411" s="1868" t="s">
        <v>1440</v>
      </c>
    </row>
    <row r="412" spans="1:7" x14ac:dyDescent="0.2">
      <c r="A412" s="1861" t="s">
        <v>2425</v>
      </c>
      <c r="B412" s="28" t="s">
        <v>1438</v>
      </c>
      <c r="C412" s="28" t="s">
        <v>1712</v>
      </c>
      <c r="D412" s="28">
        <v>3335625</v>
      </c>
      <c r="E412" s="28">
        <v>2331159</v>
      </c>
      <c r="F412" s="28">
        <v>1004466</v>
      </c>
      <c r="G412" s="1868" t="s">
        <v>1440</v>
      </c>
    </row>
    <row r="413" spans="1:7" x14ac:dyDescent="0.2">
      <c r="A413" s="1861" t="s">
        <v>2425</v>
      </c>
      <c r="B413" s="28" t="s">
        <v>1438</v>
      </c>
      <c r="C413" s="28" t="s">
        <v>1715</v>
      </c>
      <c r="D413" s="28">
        <v>1362750</v>
      </c>
      <c r="E413" s="28">
        <v>511324</v>
      </c>
      <c r="F413" s="28">
        <v>851426</v>
      </c>
      <c r="G413" s="1868" t="s">
        <v>1440</v>
      </c>
    </row>
    <row r="414" spans="1:7" x14ac:dyDescent="0.2">
      <c r="A414" s="1861" t="s">
        <v>2425</v>
      </c>
      <c r="B414" s="28" t="s">
        <v>1438</v>
      </c>
      <c r="C414" s="28" t="s">
        <v>1716</v>
      </c>
      <c r="D414" s="28">
        <v>1425050</v>
      </c>
      <c r="E414" s="28">
        <v>534687</v>
      </c>
      <c r="F414" s="28">
        <v>890363</v>
      </c>
      <c r="G414" s="1868" t="s">
        <v>1440</v>
      </c>
    </row>
    <row r="415" spans="1:7" x14ac:dyDescent="0.2">
      <c r="A415" s="1861" t="s">
        <v>2425</v>
      </c>
      <c r="B415" s="28" t="s">
        <v>1438</v>
      </c>
      <c r="C415" s="28" t="s">
        <v>1717</v>
      </c>
      <c r="D415" s="28">
        <v>211250</v>
      </c>
      <c r="E415" s="28">
        <v>79258</v>
      </c>
      <c r="F415" s="28">
        <v>131992</v>
      </c>
      <c r="G415" s="1868" t="s">
        <v>1440</v>
      </c>
    </row>
    <row r="416" spans="1:7" x14ac:dyDescent="0.2">
      <c r="A416" s="1861" t="s">
        <v>2425</v>
      </c>
      <c r="B416" s="28" t="s">
        <v>1438</v>
      </c>
      <c r="C416" s="28" t="s">
        <v>1718</v>
      </c>
      <c r="D416" s="28">
        <v>568398</v>
      </c>
      <c r="E416" s="28">
        <v>213267</v>
      </c>
      <c r="F416" s="28">
        <v>355131</v>
      </c>
      <c r="G416" s="1868" t="s">
        <v>1440</v>
      </c>
    </row>
    <row r="417" spans="1:7" x14ac:dyDescent="0.2">
      <c r="A417" s="1861" t="s">
        <v>2425</v>
      </c>
      <c r="B417" s="28" t="s">
        <v>1438</v>
      </c>
      <c r="C417" s="28" t="s">
        <v>1724</v>
      </c>
      <c r="D417" s="28">
        <v>55000</v>
      </c>
      <c r="E417" s="28">
        <v>34327</v>
      </c>
      <c r="F417" s="28">
        <v>20673</v>
      </c>
      <c r="G417" s="1868" t="s">
        <v>1440</v>
      </c>
    </row>
    <row r="418" spans="1:7" x14ac:dyDescent="0.2">
      <c r="A418" s="1861" t="s">
        <v>2425</v>
      </c>
      <c r="B418" s="28" t="s">
        <v>1438</v>
      </c>
      <c r="C418" s="28" t="s">
        <v>1728</v>
      </c>
      <c r="D418" s="28">
        <v>25306270</v>
      </c>
      <c r="E418" s="28">
        <v>2381938</v>
      </c>
      <c r="F418" s="28">
        <v>22924332</v>
      </c>
      <c r="G418" s="1868" t="s">
        <v>1440</v>
      </c>
    </row>
    <row r="419" spans="1:7" x14ac:dyDescent="0.2">
      <c r="A419" s="1861" t="s">
        <v>2425</v>
      </c>
      <c r="B419" s="28" t="s">
        <v>1438</v>
      </c>
      <c r="C419" s="28" t="s">
        <v>1730</v>
      </c>
      <c r="D419" s="28">
        <v>343231480</v>
      </c>
      <c r="E419" s="28">
        <v>45479667</v>
      </c>
      <c r="F419" s="28">
        <v>297751813</v>
      </c>
      <c r="G419" s="1868" t="s">
        <v>1440</v>
      </c>
    </row>
    <row r="420" spans="1:7" x14ac:dyDescent="0.2">
      <c r="A420" s="1861" t="s">
        <v>2425</v>
      </c>
      <c r="B420" s="28" t="s">
        <v>1438</v>
      </c>
      <c r="C420" s="28" t="s">
        <v>1732</v>
      </c>
      <c r="D420" s="28">
        <v>5401564</v>
      </c>
      <c r="E420" s="28">
        <v>1296824</v>
      </c>
      <c r="F420" s="28">
        <v>4104740</v>
      </c>
      <c r="G420" s="1868" t="s">
        <v>1440</v>
      </c>
    </row>
    <row r="421" spans="1:7" x14ac:dyDescent="0.2">
      <c r="A421" s="1861" t="s">
        <v>2425</v>
      </c>
      <c r="B421" s="28" t="s">
        <v>1438</v>
      </c>
      <c r="C421" s="28" t="s">
        <v>1735</v>
      </c>
      <c r="D421" s="28">
        <v>1265836</v>
      </c>
      <c r="E421" s="28">
        <v>341888</v>
      </c>
      <c r="F421" s="28">
        <v>923948</v>
      </c>
      <c r="G421" s="1868" t="s">
        <v>1440</v>
      </c>
    </row>
    <row r="422" spans="1:7" x14ac:dyDescent="0.2">
      <c r="A422" s="1861" t="s">
        <v>2425</v>
      </c>
      <c r="B422" s="28" t="s">
        <v>1438</v>
      </c>
      <c r="C422" s="28" t="s">
        <v>1736</v>
      </c>
      <c r="D422" s="28">
        <v>4032989</v>
      </c>
      <c r="E422" s="28">
        <v>1089241</v>
      </c>
      <c r="F422" s="28">
        <v>2943748</v>
      </c>
      <c r="G422" s="1868" t="s">
        <v>1440</v>
      </c>
    </row>
    <row r="423" spans="1:7" x14ac:dyDescent="0.2">
      <c r="A423" s="1861" t="s">
        <v>2425</v>
      </c>
      <c r="B423" s="28" t="s">
        <v>1438</v>
      </c>
      <c r="C423" s="28" t="s">
        <v>1742</v>
      </c>
      <c r="D423" s="28">
        <v>4434318</v>
      </c>
      <c r="E423" s="28">
        <v>2044181</v>
      </c>
      <c r="F423" s="28">
        <v>2390137</v>
      </c>
      <c r="G423" s="1868" t="s">
        <v>1440</v>
      </c>
    </row>
    <row r="424" spans="1:7" x14ac:dyDescent="0.2">
      <c r="A424" s="1861" t="s">
        <v>2425</v>
      </c>
      <c r="B424" s="28" t="s">
        <v>1438</v>
      </c>
      <c r="C424" s="28" t="s">
        <v>1743</v>
      </c>
      <c r="D424" s="28">
        <v>2814472</v>
      </c>
      <c r="E424" s="28">
        <v>1256348</v>
      </c>
      <c r="F424" s="28">
        <v>1558124</v>
      </c>
      <c r="G424" s="1868" t="s">
        <v>1440</v>
      </c>
    </row>
    <row r="425" spans="1:7" x14ac:dyDescent="0.2">
      <c r="A425" s="1861" t="s">
        <v>2425</v>
      </c>
      <c r="B425" s="28" t="s">
        <v>1438</v>
      </c>
      <c r="C425" s="28" t="s">
        <v>1744</v>
      </c>
      <c r="D425" s="28">
        <v>3589000</v>
      </c>
      <c r="E425" s="28">
        <v>2154332</v>
      </c>
      <c r="F425" s="28">
        <v>1434668</v>
      </c>
      <c r="G425" s="1868" t="s">
        <v>1440</v>
      </c>
    </row>
    <row r="426" spans="1:7" x14ac:dyDescent="0.2">
      <c r="A426" s="1861" t="s">
        <v>2425</v>
      </c>
      <c r="B426" s="28" t="s">
        <v>1438</v>
      </c>
      <c r="C426" s="28" t="s">
        <v>1745</v>
      </c>
      <c r="D426" s="28">
        <v>15079785</v>
      </c>
      <c r="E426" s="28">
        <v>7436932</v>
      </c>
      <c r="F426" s="28">
        <v>7642853</v>
      </c>
      <c r="G426" s="1868" t="s">
        <v>1440</v>
      </c>
    </row>
    <row r="427" spans="1:7" x14ac:dyDescent="0.2">
      <c r="A427" s="1861" t="s">
        <v>2425</v>
      </c>
      <c r="B427" s="28" t="s">
        <v>1438</v>
      </c>
      <c r="C427" s="28" t="s">
        <v>1751</v>
      </c>
      <c r="D427" s="28">
        <v>28261919</v>
      </c>
      <c r="E427" s="28">
        <v>8694028</v>
      </c>
      <c r="F427" s="28">
        <v>19567891</v>
      </c>
      <c r="G427" s="1868" t="s">
        <v>1440</v>
      </c>
    </row>
    <row r="428" spans="1:7" x14ac:dyDescent="0.2">
      <c r="A428" s="1861" t="s">
        <v>2425</v>
      </c>
      <c r="B428" s="28" t="s">
        <v>1438</v>
      </c>
      <c r="C428" s="28" t="s">
        <v>1753</v>
      </c>
      <c r="D428" s="28">
        <v>120000</v>
      </c>
      <c r="E428" s="28">
        <v>55124</v>
      </c>
      <c r="F428" s="28">
        <v>64876</v>
      </c>
      <c r="G428" s="1868" t="s">
        <v>1440</v>
      </c>
    </row>
    <row r="429" spans="1:7" x14ac:dyDescent="0.2">
      <c r="A429" s="1861" t="s">
        <v>2425</v>
      </c>
      <c r="B429" s="28" t="s">
        <v>1438</v>
      </c>
      <c r="C429" s="28" t="s">
        <v>1755</v>
      </c>
      <c r="D429" s="28">
        <v>3771900</v>
      </c>
      <c r="E429" s="28">
        <v>1132817</v>
      </c>
      <c r="F429" s="28">
        <v>2639083</v>
      </c>
      <c r="G429" s="1868" t="s">
        <v>1440</v>
      </c>
    </row>
    <row r="430" spans="1:7" x14ac:dyDescent="0.2">
      <c r="A430" s="1861" t="s">
        <v>2425</v>
      </c>
      <c r="B430" s="28" t="s">
        <v>1438</v>
      </c>
      <c r="C430" s="28" t="s">
        <v>1756</v>
      </c>
      <c r="D430" s="28">
        <v>667668</v>
      </c>
      <c r="E430" s="28">
        <v>136923</v>
      </c>
      <c r="F430" s="28">
        <v>530745</v>
      </c>
      <c r="G430" s="1868" t="s">
        <v>1440</v>
      </c>
    </row>
    <row r="431" spans="1:7" x14ac:dyDescent="0.2">
      <c r="A431" s="1861" t="s">
        <v>2425</v>
      </c>
      <c r="B431" s="28" t="s">
        <v>1438</v>
      </c>
      <c r="C431" s="28" t="s">
        <v>1757</v>
      </c>
      <c r="D431" s="28">
        <v>6569111</v>
      </c>
      <c r="E431" s="28">
        <v>1512329</v>
      </c>
      <c r="F431" s="28">
        <v>5056782</v>
      </c>
      <c r="G431" s="1868" t="s">
        <v>1440</v>
      </c>
    </row>
    <row r="432" spans="1:7" x14ac:dyDescent="0.2">
      <c r="A432" s="1861" t="s">
        <v>2425</v>
      </c>
      <c r="B432" s="28" t="s">
        <v>1438</v>
      </c>
      <c r="C432" s="28" t="s">
        <v>1758</v>
      </c>
      <c r="D432" s="28">
        <v>290000</v>
      </c>
      <c r="E432" s="28">
        <v>66764</v>
      </c>
      <c r="F432" s="28">
        <v>223236</v>
      </c>
      <c r="G432" s="1868" t="s">
        <v>1440</v>
      </c>
    </row>
    <row r="433" spans="1:7" x14ac:dyDescent="0.2">
      <c r="A433" s="1861" t="s">
        <v>2425</v>
      </c>
      <c r="B433" s="28" t="s">
        <v>1438</v>
      </c>
      <c r="C433" s="28" t="s">
        <v>1759</v>
      </c>
      <c r="D433" s="28">
        <v>8891005</v>
      </c>
      <c r="E433" s="28">
        <v>3773470</v>
      </c>
      <c r="F433" s="28">
        <v>5117535</v>
      </c>
      <c r="G433" s="1868" t="s">
        <v>1440</v>
      </c>
    </row>
    <row r="434" spans="1:7" x14ac:dyDescent="0.2">
      <c r="A434" s="1861" t="s">
        <v>2425</v>
      </c>
      <c r="B434" s="28" t="s">
        <v>1438</v>
      </c>
      <c r="C434" s="28" t="s">
        <v>1761</v>
      </c>
      <c r="D434" s="28">
        <v>1009000</v>
      </c>
      <c r="E434" s="28">
        <v>938770</v>
      </c>
      <c r="F434" s="28">
        <v>70230</v>
      </c>
      <c r="G434" s="1868" t="s">
        <v>1440</v>
      </c>
    </row>
    <row r="435" spans="1:7" x14ac:dyDescent="0.2">
      <c r="A435" s="1861" t="s">
        <v>2425</v>
      </c>
      <c r="B435" s="28" t="s">
        <v>1438</v>
      </c>
      <c r="C435" s="28" t="s">
        <v>1762</v>
      </c>
      <c r="D435" s="28">
        <v>1499960</v>
      </c>
      <c r="E435" s="28">
        <v>1386580</v>
      </c>
      <c r="F435" s="28">
        <v>113380</v>
      </c>
      <c r="G435" s="1868" t="s">
        <v>1440</v>
      </c>
    </row>
    <row r="436" spans="1:7" x14ac:dyDescent="0.2">
      <c r="A436" s="1861" t="s">
        <v>2425</v>
      </c>
      <c r="B436" s="28" t="s">
        <v>1438</v>
      </c>
      <c r="C436" s="28" t="s">
        <v>1766</v>
      </c>
      <c r="D436" s="28">
        <v>346232</v>
      </c>
      <c r="E436" s="28">
        <v>265429</v>
      </c>
      <c r="F436" s="28">
        <v>80803</v>
      </c>
      <c r="G436" s="1868" t="s">
        <v>1440</v>
      </c>
    </row>
    <row r="437" spans="1:7" x14ac:dyDescent="0.2">
      <c r="A437" s="1861" t="s">
        <v>2425</v>
      </c>
      <c r="B437" s="28" t="s">
        <v>1438</v>
      </c>
      <c r="C437" s="28" t="s">
        <v>1767</v>
      </c>
      <c r="D437" s="28">
        <v>3003710</v>
      </c>
      <c r="E437" s="28">
        <v>811248</v>
      </c>
      <c r="F437" s="28">
        <v>2192462</v>
      </c>
      <c r="G437" s="1868" t="s">
        <v>1440</v>
      </c>
    </row>
    <row r="438" spans="1:7" x14ac:dyDescent="0.2">
      <c r="A438" s="1861" t="s">
        <v>2425</v>
      </c>
      <c r="B438" s="28" t="s">
        <v>1438</v>
      </c>
      <c r="C438" s="28" t="s">
        <v>1768</v>
      </c>
      <c r="D438" s="28">
        <v>1877217</v>
      </c>
      <c r="E438" s="28">
        <v>507005</v>
      </c>
      <c r="F438" s="28">
        <v>1370212</v>
      </c>
      <c r="G438" s="1868" t="s">
        <v>1440</v>
      </c>
    </row>
    <row r="439" spans="1:7" x14ac:dyDescent="0.2">
      <c r="A439" s="1861" t="s">
        <v>2425</v>
      </c>
      <c r="B439" s="28" t="s">
        <v>1438</v>
      </c>
      <c r="C439" s="28" t="s">
        <v>1769</v>
      </c>
      <c r="D439" s="28">
        <v>7801218</v>
      </c>
      <c r="E439" s="28">
        <v>2106972</v>
      </c>
      <c r="F439" s="28">
        <v>5694246</v>
      </c>
      <c r="G439" s="1868" t="s">
        <v>1440</v>
      </c>
    </row>
    <row r="440" spans="1:7" x14ac:dyDescent="0.2">
      <c r="A440" s="1861" t="s">
        <v>2425</v>
      </c>
      <c r="B440" s="28" t="s">
        <v>1438</v>
      </c>
      <c r="C440" s="28" t="s">
        <v>1770</v>
      </c>
      <c r="D440" s="28">
        <v>63456</v>
      </c>
      <c r="E440" s="28">
        <v>17141</v>
      </c>
      <c r="F440" s="28">
        <v>46315</v>
      </c>
      <c r="G440" s="1868" t="s">
        <v>1440</v>
      </c>
    </row>
    <row r="441" spans="1:7" x14ac:dyDescent="0.2">
      <c r="A441" s="1861" t="s">
        <v>2425</v>
      </c>
      <c r="B441" s="28" t="s">
        <v>1438</v>
      </c>
      <c r="C441" s="28" t="s">
        <v>1771</v>
      </c>
      <c r="D441" s="28">
        <v>132000</v>
      </c>
      <c r="E441" s="28">
        <v>79636</v>
      </c>
      <c r="F441" s="28">
        <v>52364</v>
      </c>
      <c r="G441" s="1868" t="s">
        <v>1440</v>
      </c>
    </row>
    <row r="442" spans="1:7" x14ac:dyDescent="0.2">
      <c r="A442" s="1861" t="s">
        <v>2425</v>
      </c>
      <c r="B442" s="28" t="s">
        <v>1438</v>
      </c>
      <c r="C442" s="28" t="s">
        <v>1772</v>
      </c>
      <c r="D442" s="28">
        <v>902986</v>
      </c>
      <c r="E442" s="28">
        <v>487322</v>
      </c>
      <c r="F442" s="28">
        <v>415664</v>
      </c>
      <c r="G442" s="1868" t="s">
        <v>1440</v>
      </c>
    </row>
    <row r="443" spans="1:7" x14ac:dyDescent="0.2">
      <c r="A443" s="1861" t="s">
        <v>2425</v>
      </c>
      <c r="B443" s="28" t="s">
        <v>1438</v>
      </c>
      <c r="C443" s="28" t="s">
        <v>1774</v>
      </c>
      <c r="D443" s="28">
        <v>48859051</v>
      </c>
      <c r="E443" s="28">
        <v>23270950</v>
      </c>
      <c r="F443" s="28">
        <v>25588101</v>
      </c>
      <c r="G443" s="1868" t="s">
        <v>1440</v>
      </c>
    </row>
    <row r="444" spans="1:7" x14ac:dyDescent="0.2">
      <c r="A444" s="1861" t="s">
        <v>2425</v>
      </c>
      <c r="B444" s="28" t="s">
        <v>1438</v>
      </c>
      <c r="C444" s="28" t="s">
        <v>1777</v>
      </c>
      <c r="D444" s="28">
        <v>252000</v>
      </c>
      <c r="E444" s="28">
        <v>152060</v>
      </c>
      <c r="F444" s="28">
        <v>99940</v>
      </c>
      <c r="G444" s="1868" t="s">
        <v>1440</v>
      </c>
    </row>
    <row r="445" spans="1:7" x14ac:dyDescent="0.2">
      <c r="A445" s="1861" t="s">
        <v>2425</v>
      </c>
      <c r="B445" s="28" t="s">
        <v>1438</v>
      </c>
      <c r="C445" s="28" t="s">
        <v>1778</v>
      </c>
      <c r="D445" s="28">
        <v>18056341</v>
      </c>
      <c r="E445" s="28">
        <v>7417796</v>
      </c>
      <c r="F445" s="28">
        <v>10638545</v>
      </c>
      <c r="G445" s="1868" t="s">
        <v>1440</v>
      </c>
    </row>
    <row r="446" spans="1:7" x14ac:dyDescent="0.2">
      <c r="A446" s="1861" t="s">
        <v>2425</v>
      </c>
      <c r="B446" s="28" t="s">
        <v>1438</v>
      </c>
      <c r="C446" s="28" t="s">
        <v>1780</v>
      </c>
      <c r="D446" s="28">
        <v>255000</v>
      </c>
      <c r="E446" s="28">
        <v>153166</v>
      </c>
      <c r="F446" s="28">
        <v>101834</v>
      </c>
      <c r="G446" s="1868" t="s">
        <v>1440</v>
      </c>
    </row>
    <row r="447" spans="1:7" x14ac:dyDescent="0.2">
      <c r="A447" s="1861" t="s">
        <v>2425</v>
      </c>
      <c r="B447" s="28" t="s">
        <v>1438</v>
      </c>
      <c r="C447" s="28" t="s">
        <v>1781</v>
      </c>
      <c r="D447" s="28">
        <v>24470367</v>
      </c>
      <c r="E447" s="28">
        <v>7789466</v>
      </c>
      <c r="F447" s="28">
        <v>16680901</v>
      </c>
      <c r="G447" s="1868" t="s">
        <v>1440</v>
      </c>
    </row>
    <row r="448" spans="1:7" x14ac:dyDescent="0.2">
      <c r="A448" s="1861" t="s">
        <v>2425</v>
      </c>
      <c r="B448" s="28" t="s">
        <v>1438</v>
      </c>
      <c r="C448" s="28" t="s">
        <v>1782</v>
      </c>
      <c r="D448" s="28">
        <v>7592414</v>
      </c>
      <c r="E448" s="28">
        <v>2280209</v>
      </c>
      <c r="F448" s="28">
        <v>5312205</v>
      </c>
      <c r="G448" s="1868" t="s">
        <v>1440</v>
      </c>
    </row>
    <row r="449" spans="1:7" x14ac:dyDescent="0.2">
      <c r="A449" s="1861" t="s">
        <v>2425</v>
      </c>
      <c r="B449" s="28" t="s">
        <v>1438</v>
      </c>
      <c r="C449" s="28" t="s">
        <v>1784</v>
      </c>
      <c r="D449" s="28">
        <v>288000</v>
      </c>
      <c r="E449" s="28">
        <v>217038</v>
      </c>
      <c r="F449" s="28">
        <v>70962</v>
      </c>
      <c r="G449" s="1868" t="s">
        <v>1440</v>
      </c>
    </row>
    <row r="450" spans="1:7" x14ac:dyDescent="0.2">
      <c r="A450" s="1861" t="s">
        <v>2425</v>
      </c>
      <c r="B450" s="28" t="s">
        <v>1438</v>
      </c>
      <c r="C450" s="28" t="s">
        <v>1793</v>
      </c>
      <c r="D450" s="28">
        <v>15881733</v>
      </c>
      <c r="E450" s="28">
        <v>10163092</v>
      </c>
      <c r="F450" s="28">
        <v>5718641</v>
      </c>
      <c r="G450" s="1868" t="s">
        <v>1440</v>
      </c>
    </row>
    <row r="451" spans="1:7" x14ac:dyDescent="0.2">
      <c r="A451" s="1861" t="s">
        <v>2425</v>
      </c>
      <c r="B451" s="28" t="s">
        <v>1438</v>
      </c>
      <c r="C451" s="28" t="s">
        <v>1795</v>
      </c>
      <c r="D451" s="28">
        <v>89000</v>
      </c>
      <c r="E451" s="28">
        <v>52559</v>
      </c>
      <c r="F451" s="28">
        <v>36441</v>
      </c>
      <c r="G451" s="1868" t="s">
        <v>1440</v>
      </c>
    </row>
    <row r="452" spans="1:7" x14ac:dyDescent="0.2">
      <c r="A452" s="1861" t="s">
        <v>2425</v>
      </c>
      <c r="B452" s="28" t="s">
        <v>1438</v>
      </c>
      <c r="C452" s="28" t="s">
        <v>1796</v>
      </c>
      <c r="D452" s="28">
        <v>1054130</v>
      </c>
      <c r="E452" s="28">
        <v>791855</v>
      </c>
      <c r="F452" s="28">
        <v>262275</v>
      </c>
      <c r="G452" s="1868" t="s">
        <v>1440</v>
      </c>
    </row>
    <row r="453" spans="1:7" x14ac:dyDescent="0.2">
      <c r="A453" s="1861" t="s">
        <v>2425</v>
      </c>
      <c r="B453" s="28" t="s">
        <v>1438</v>
      </c>
      <c r="C453" s="28" t="s">
        <v>1798</v>
      </c>
      <c r="D453" s="28">
        <v>85000</v>
      </c>
      <c r="E453" s="28">
        <v>51068</v>
      </c>
      <c r="F453" s="28">
        <v>33932</v>
      </c>
      <c r="G453" s="1868" t="s">
        <v>1440</v>
      </c>
    </row>
    <row r="454" spans="1:7" x14ac:dyDescent="0.2">
      <c r="A454" s="1861" t="s">
        <v>2425</v>
      </c>
      <c r="B454" s="28" t="s">
        <v>1438</v>
      </c>
      <c r="C454" s="28" t="s">
        <v>1799</v>
      </c>
      <c r="D454" s="28">
        <v>89000</v>
      </c>
      <c r="E454" s="28">
        <v>52559</v>
      </c>
      <c r="F454" s="28">
        <v>36441</v>
      </c>
      <c r="G454" s="1868" t="s">
        <v>1440</v>
      </c>
    </row>
    <row r="455" spans="1:7" x14ac:dyDescent="0.2">
      <c r="A455" s="1861" t="s">
        <v>2425</v>
      </c>
      <c r="B455" s="28" t="s">
        <v>1438</v>
      </c>
      <c r="C455" s="28" t="s">
        <v>1800</v>
      </c>
      <c r="D455" s="28">
        <v>87000</v>
      </c>
      <c r="E455" s="28">
        <v>51818</v>
      </c>
      <c r="F455" s="28">
        <v>35182</v>
      </c>
      <c r="G455" s="1868" t="s">
        <v>1440</v>
      </c>
    </row>
    <row r="456" spans="1:7" x14ac:dyDescent="0.2">
      <c r="A456" s="1861" t="s">
        <v>2425</v>
      </c>
      <c r="B456" s="28" t="s">
        <v>1438</v>
      </c>
      <c r="C456" s="28" t="s">
        <v>1801</v>
      </c>
      <c r="D456" s="28">
        <v>70625</v>
      </c>
      <c r="E456" s="28">
        <v>53133</v>
      </c>
      <c r="F456" s="28">
        <v>17492</v>
      </c>
      <c r="G456" s="1868" t="s">
        <v>1440</v>
      </c>
    </row>
    <row r="457" spans="1:7" x14ac:dyDescent="0.2">
      <c r="A457" s="1861" t="s">
        <v>2425</v>
      </c>
      <c r="B457" s="28" t="s">
        <v>1438</v>
      </c>
      <c r="C457" s="28" t="s">
        <v>1803</v>
      </c>
      <c r="D457" s="28">
        <v>5039349</v>
      </c>
      <c r="E457" s="28">
        <v>2844440</v>
      </c>
      <c r="F457" s="28">
        <v>2194909</v>
      </c>
      <c r="G457" s="1868" t="s">
        <v>1440</v>
      </c>
    </row>
    <row r="458" spans="1:7" x14ac:dyDescent="0.2">
      <c r="A458" s="1861" t="s">
        <v>2425</v>
      </c>
      <c r="B458" s="28" t="s">
        <v>1438</v>
      </c>
      <c r="C458" s="28" t="s">
        <v>1805</v>
      </c>
      <c r="D458" s="28">
        <v>94995</v>
      </c>
      <c r="E458" s="28">
        <v>57848</v>
      </c>
      <c r="F458" s="28">
        <v>37147</v>
      </c>
      <c r="G458" s="1868" t="s">
        <v>1440</v>
      </c>
    </row>
    <row r="459" spans="1:7" x14ac:dyDescent="0.2">
      <c r="A459" s="1861" t="s">
        <v>2425</v>
      </c>
      <c r="B459" s="28" t="s">
        <v>1438</v>
      </c>
      <c r="C459" s="28" t="s">
        <v>1806</v>
      </c>
      <c r="D459" s="28">
        <v>3954360</v>
      </c>
      <c r="E459" s="28">
        <v>2142427</v>
      </c>
      <c r="F459" s="28">
        <v>1811933</v>
      </c>
      <c r="G459" s="1868" t="s">
        <v>1440</v>
      </c>
    </row>
    <row r="460" spans="1:7" x14ac:dyDescent="0.2">
      <c r="A460" s="1861" t="s">
        <v>2425</v>
      </c>
      <c r="B460" s="28" t="s">
        <v>1438</v>
      </c>
      <c r="C460" s="28" t="s">
        <v>1807</v>
      </c>
      <c r="D460" s="28">
        <v>30179046</v>
      </c>
      <c r="E460" s="28">
        <v>19249526</v>
      </c>
      <c r="F460" s="28">
        <v>10929520</v>
      </c>
      <c r="G460" s="1868" t="s">
        <v>1440</v>
      </c>
    </row>
    <row r="461" spans="1:7" x14ac:dyDescent="0.2">
      <c r="A461" s="1861" t="s">
        <v>2425</v>
      </c>
      <c r="B461" s="28" t="s">
        <v>1438</v>
      </c>
      <c r="C461" s="28" t="s">
        <v>1809</v>
      </c>
      <c r="D461" s="28">
        <v>5108259</v>
      </c>
      <c r="E461" s="28">
        <v>3062961</v>
      </c>
      <c r="F461" s="28">
        <v>2045298</v>
      </c>
      <c r="G461" s="1868" t="s">
        <v>1440</v>
      </c>
    </row>
    <row r="462" spans="1:7" x14ac:dyDescent="0.2">
      <c r="A462" s="1861" t="s">
        <v>2425</v>
      </c>
      <c r="B462" s="28" t="s">
        <v>1438</v>
      </c>
      <c r="C462" s="28" t="s">
        <v>1811</v>
      </c>
      <c r="D462" s="28">
        <v>225000</v>
      </c>
      <c r="E462" s="28">
        <v>133695</v>
      </c>
      <c r="F462" s="28">
        <v>91305</v>
      </c>
      <c r="G462" s="1868" t="s">
        <v>1440</v>
      </c>
    </row>
    <row r="463" spans="1:7" x14ac:dyDescent="0.2">
      <c r="A463" s="1861" t="s">
        <v>2425</v>
      </c>
      <c r="B463" s="28" t="s">
        <v>1438</v>
      </c>
      <c r="C463" s="28" t="s">
        <v>1812</v>
      </c>
      <c r="D463" s="28">
        <v>2443290</v>
      </c>
      <c r="E463" s="28">
        <v>1788191</v>
      </c>
      <c r="F463" s="28">
        <v>655099</v>
      </c>
      <c r="G463" s="1868" t="s">
        <v>1440</v>
      </c>
    </row>
    <row r="464" spans="1:7" x14ac:dyDescent="0.2">
      <c r="A464" s="1861" t="s">
        <v>2425</v>
      </c>
      <c r="B464" s="28" t="s">
        <v>1438</v>
      </c>
      <c r="C464" s="28" t="s">
        <v>1813</v>
      </c>
      <c r="D464" s="28">
        <v>225000</v>
      </c>
      <c r="E464" s="28">
        <v>133695</v>
      </c>
      <c r="F464" s="28">
        <v>91305</v>
      </c>
      <c r="G464" s="1868" t="s">
        <v>1440</v>
      </c>
    </row>
    <row r="465" spans="1:7" x14ac:dyDescent="0.2">
      <c r="A465" s="1861" t="s">
        <v>2425</v>
      </c>
      <c r="B465" s="28" t="s">
        <v>1438</v>
      </c>
      <c r="C465" s="28" t="s">
        <v>1815</v>
      </c>
      <c r="D465" s="28">
        <v>210000</v>
      </c>
      <c r="E465" s="28">
        <v>125339</v>
      </c>
      <c r="F465" s="28">
        <v>84661</v>
      </c>
      <c r="G465" s="1868" t="s">
        <v>1440</v>
      </c>
    </row>
    <row r="466" spans="1:7" x14ac:dyDescent="0.2">
      <c r="A466" s="1861" t="s">
        <v>2425</v>
      </c>
      <c r="B466" s="28" t="s">
        <v>1438</v>
      </c>
      <c r="C466" s="28" t="s">
        <v>1817</v>
      </c>
      <c r="D466" s="28">
        <v>36000</v>
      </c>
      <c r="E466" s="28">
        <v>21712</v>
      </c>
      <c r="F466" s="28">
        <v>14288</v>
      </c>
      <c r="G466" s="1868" t="s">
        <v>1440</v>
      </c>
    </row>
    <row r="467" spans="1:7" x14ac:dyDescent="0.2">
      <c r="A467" s="1861" t="s">
        <v>2425</v>
      </c>
      <c r="B467" s="28" t="s">
        <v>1438</v>
      </c>
      <c r="C467" s="28" t="s">
        <v>1819</v>
      </c>
      <c r="D467" s="28">
        <v>450000</v>
      </c>
      <c r="E467" s="28">
        <v>270158</v>
      </c>
      <c r="F467" s="28">
        <v>179842</v>
      </c>
      <c r="G467" s="1868" t="s">
        <v>1440</v>
      </c>
    </row>
    <row r="468" spans="1:7" x14ac:dyDescent="0.2">
      <c r="A468" s="1861" t="s">
        <v>2425</v>
      </c>
      <c r="B468" s="28" t="s">
        <v>1438</v>
      </c>
      <c r="C468" s="28" t="s">
        <v>1821</v>
      </c>
      <c r="D468" s="28">
        <v>5053734</v>
      </c>
      <c r="E468" s="28">
        <v>3011058</v>
      </c>
      <c r="F468" s="28">
        <v>2042676</v>
      </c>
      <c r="G468" s="1868" t="s">
        <v>1440</v>
      </c>
    </row>
    <row r="469" spans="1:7" x14ac:dyDescent="0.2">
      <c r="A469" s="1861" t="s">
        <v>2425</v>
      </c>
      <c r="B469" s="28" t="s">
        <v>1438</v>
      </c>
      <c r="C469" s="28" t="s">
        <v>1822</v>
      </c>
      <c r="D469" s="28">
        <v>17051909</v>
      </c>
      <c r="E469" s="28">
        <v>10210561</v>
      </c>
      <c r="F469" s="28">
        <v>6841348</v>
      </c>
      <c r="G469" s="1868" t="s">
        <v>1440</v>
      </c>
    </row>
    <row r="470" spans="1:7" x14ac:dyDescent="0.2">
      <c r="A470" s="1861" t="s">
        <v>2425</v>
      </c>
      <c r="B470" s="28" t="s">
        <v>1438</v>
      </c>
      <c r="C470" s="28" t="s">
        <v>1825</v>
      </c>
      <c r="D470" s="28">
        <v>1087000</v>
      </c>
      <c r="E470" s="28">
        <v>651540</v>
      </c>
      <c r="F470" s="28">
        <v>435460</v>
      </c>
      <c r="G470" s="1868" t="s">
        <v>1440</v>
      </c>
    </row>
    <row r="471" spans="1:7" x14ac:dyDescent="0.2">
      <c r="A471" s="1861" t="s">
        <v>2425</v>
      </c>
      <c r="B471" s="28" t="s">
        <v>1438</v>
      </c>
      <c r="C471" s="28" t="s">
        <v>1827</v>
      </c>
      <c r="D471" s="28">
        <v>1944000</v>
      </c>
      <c r="E471" s="28">
        <v>1167480</v>
      </c>
      <c r="F471" s="28">
        <v>776520</v>
      </c>
      <c r="G471" s="1868" t="s">
        <v>1440</v>
      </c>
    </row>
    <row r="472" spans="1:7" x14ac:dyDescent="0.2">
      <c r="A472" s="1861" t="s">
        <v>2425</v>
      </c>
      <c r="B472" s="28" t="s">
        <v>1438</v>
      </c>
      <c r="C472" s="28" t="s">
        <v>1829</v>
      </c>
      <c r="D472" s="28">
        <v>34562264</v>
      </c>
      <c r="E472" s="28">
        <v>20750895</v>
      </c>
      <c r="F472" s="28">
        <v>13811369</v>
      </c>
      <c r="G472" s="1868" t="s">
        <v>1440</v>
      </c>
    </row>
    <row r="473" spans="1:7" x14ac:dyDescent="0.2">
      <c r="A473" s="1861" t="s">
        <v>2425</v>
      </c>
      <c r="B473" s="28" t="s">
        <v>1438</v>
      </c>
      <c r="C473" s="28" t="s">
        <v>1831</v>
      </c>
      <c r="D473" s="28">
        <v>6264000</v>
      </c>
      <c r="E473" s="28">
        <v>3912598</v>
      </c>
      <c r="F473" s="28">
        <v>2351402</v>
      </c>
      <c r="G473" s="1868" t="s">
        <v>1440</v>
      </c>
    </row>
    <row r="474" spans="1:7" x14ac:dyDescent="0.2">
      <c r="A474" s="1861" t="s">
        <v>2425</v>
      </c>
      <c r="B474" s="28" t="s">
        <v>1438</v>
      </c>
      <c r="C474" s="28" t="s">
        <v>1832</v>
      </c>
      <c r="D474" s="28">
        <v>371182</v>
      </c>
      <c r="E474" s="28">
        <v>310647</v>
      </c>
      <c r="F474" s="28">
        <v>60535</v>
      </c>
      <c r="G474" s="1868" t="s">
        <v>1440</v>
      </c>
    </row>
    <row r="475" spans="1:7" x14ac:dyDescent="0.2">
      <c r="A475" s="1861" t="s">
        <v>2425</v>
      </c>
      <c r="B475" s="28" t="s">
        <v>1438</v>
      </c>
      <c r="C475" s="28" t="s">
        <v>1834</v>
      </c>
      <c r="D475" s="28">
        <v>416000</v>
      </c>
      <c r="E475" s="28">
        <v>249178</v>
      </c>
      <c r="F475" s="28">
        <v>166822</v>
      </c>
      <c r="G475" s="1868" t="s">
        <v>1440</v>
      </c>
    </row>
    <row r="476" spans="1:7" x14ac:dyDescent="0.2">
      <c r="A476" s="1861" t="s">
        <v>2425</v>
      </c>
      <c r="B476" s="28" t="s">
        <v>1438</v>
      </c>
      <c r="C476" s="28" t="s">
        <v>1836</v>
      </c>
      <c r="D476" s="28">
        <v>4310886</v>
      </c>
      <c r="E476" s="28">
        <v>2587279</v>
      </c>
      <c r="F476" s="28">
        <v>1723607</v>
      </c>
      <c r="G476" s="1868" t="s">
        <v>1440</v>
      </c>
    </row>
    <row r="477" spans="1:7" x14ac:dyDescent="0.2">
      <c r="A477" s="1861" t="s">
        <v>2425</v>
      </c>
      <c r="B477" s="28" t="s">
        <v>1438</v>
      </c>
      <c r="C477" s="28" t="s">
        <v>1839</v>
      </c>
      <c r="D477" s="28">
        <v>1108676</v>
      </c>
      <c r="E477" s="28">
        <v>666132</v>
      </c>
      <c r="F477" s="28">
        <v>442544</v>
      </c>
      <c r="G477" s="1868" t="s">
        <v>1440</v>
      </c>
    </row>
    <row r="478" spans="1:7" x14ac:dyDescent="0.2">
      <c r="A478" s="1861" t="s">
        <v>2425</v>
      </c>
      <c r="B478" s="28" t="s">
        <v>1438</v>
      </c>
      <c r="C478" s="28" t="s">
        <v>3159</v>
      </c>
      <c r="D478" s="28">
        <v>21079888</v>
      </c>
      <c r="E478" s="28">
        <v>132643</v>
      </c>
      <c r="F478" s="28">
        <v>20947245</v>
      </c>
      <c r="G478" s="1868" t="s">
        <v>1440</v>
      </c>
    </row>
    <row r="479" spans="1:7" x14ac:dyDescent="0.2">
      <c r="A479" s="1861" t="s">
        <v>2425</v>
      </c>
      <c r="B479" s="28" t="s">
        <v>1438</v>
      </c>
      <c r="C479" s="28" t="s">
        <v>1842</v>
      </c>
      <c r="D479" s="28">
        <v>5574392</v>
      </c>
      <c r="E479" s="28">
        <v>918511</v>
      </c>
      <c r="F479" s="28">
        <v>4655881</v>
      </c>
      <c r="G479" s="1868" t="s">
        <v>1440</v>
      </c>
    </row>
    <row r="480" spans="1:7" x14ac:dyDescent="0.2">
      <c r="A480" s="1861" t="s">
        <v>2425</v>
      </c>
      <c r="B480" s="28" t="s">
        <v>1438</v>
      </c>
      <c r="C480" s="28" t="s">
        <v>1843</v>
      </c>
      <c r="D480" s="28">
        <v>1934627</v>
      </c>
      <c r="E480" s="28">
        <v>358065</v>
      </c>
      <c r="F480" s="28">
        <v>1576562</v>
      </c>
      <c r="G480" s="1868" t="s">
        <v>1440</v>
      </c>
    </row>
    <row r="481" spans="1:7" x14ac:dyDescent="0.2">
      <c r="A481" s="1861" t="s">
        <v>2425</v>
      </c>
      <c r="B481" s="28" t="s">
        <v>1438</v>
      </c>
      <c r="C481" s="28" t="s">
        <v>1854</v>
      </c>
      <c r="D481" s="28">
        <v>3425000</v>
      </c>
      <c r="E481" s="28">
        <v>2057205</v>
      </c>
      <c r="F481" s="28">
        <v>1367795</v>
      </c>
      <c r="G481" s="1868" t="s">
        <v>1440</v>
      </c>
    </row>
    <row r="482" spans="1:7" x14ac:dyDescent="0.2">
      <c r="A482" s="1861" t="s">
        <v>2425</v>
      </c>
      <c r="B482" s="28" t="s">
        <v>1438</v>
      </c>
      <c r="C482" s="28" t="s">
        <v>1856</v>
      </c>
      <c r="D482" s="28">
        <v>4847500</v>
      </c>
      <c r="E482" s="28">
        <v>3162488</v>
      </c>
      <c r="F482" s="28">
        <v>1685012</v>
      </c>
      <c r="G482" s="1868" t="s">
        <v>1440</v>
      </c>
    </row>
    <row r="483" spans="1:7" x14ac:dyDescent="0.2">
      <c r="A483" s="1861" t="s">
        <v>2425</v>
      </c>
      <c r="B483" s="28" t="s">
        <v>1438</v>
      </c>
      <c r="C483" s="28" t="s">
        <v>1857</v>
      </c>
      <c r="D483" s="28">
        <v>19680000</v>
      </c>
      <c r="E483" s="28">
        <v>11906569</v>
      </c>
      <c r="F483" s="28">
        <v>7773431</v>
      </c>
      <c r="G483" s="1868" t="s">
        <v>1440</v>
      </c>
    </row>
    <row r="484" spans="1:7" x14ac:dyDescent="0.2">
      <c r="A484" s="1861" t="s">
        <v>2425</v>
      </c>
      <c r="B484" s="28" t="s">
        <v>1438</v>
      </c>
      <c r="C484" s="28" t="s">
        <v>1859</v>
      </c>
      <c r="D484" s="28">
        <v>8165701</v>
      </c>
      <c r="E484" s="28">
        <v>6118491</v>
      </c>
      <c r="F484" s="28">
        <v>2047210</v>
      </c>
      <c r="G484" s="1868" t="s">
        <v>1440</v>
      </c>
    </row>
    <row r="485" spans="1:7" x14ac:dyDescent="0.2">
      <c r="A485" s="1861" t="s">
        <v>2425</v>
      </c>
      <c r="B485" s="28" t="s">
        <v>1438</v>
      </c>
      <c r="C485" s="28" t="s">
        <v>1860</v>
      </c>
      <c r="D485" s="28">
        <v>390000</v>
      </c>
      <c r="E485" s="28">
        <v>233946</v>
      </c>
      <c r="F485" s="28">
        <v>156054</v>
      </c>
      <c r="G485" s="1868" t="s">
        <v>1440</v>
      </c>
    </row>
    <row r="486" spans="1:7" x14ac:dyDescent="0.2">
      <c r="A486" s="1861" t="s">
        <v>2425</v>
      </c>
      <c r="B486" s="28" t="s">
        <v>1438</v>
      </c>
      <c r="C486" s="28" t="s">
        <v>1862</v>
      </c>
      <c r="D486" s="28">
        <v>926220</v>
      </c>
      <c r="E486" s="28">
        <v>694443</v>
      </c>
      <c r="F486" s="28">
        <v>231777</v>
      </c>
      <c r="G486" s="1868" t="s">
        <v>1440</v>
      </c>
    </row>
    <row r="487" spans="1:7" x14ac:dyDescent="0.2">
      <c r="A487" s="1861" t="s">
        <v>2425</v>
      </c>
      <c r="B487" s="28" t="s">
        <v>1438</v>
      </c>
      <c r="C487" s="28" t="s">
        <v>1863</v>
      </c>
      <c r="D487" s="28">
        <v>4464000</v>
      </c>
      <c r="E487" s="28">
        <v>2679754</v>
      </c>
      <c r="F487" s="28">
        <v>1784246</v>
      </c>
      <c r="G487" s="1868" t="s">
        <v>1440</v>
      </c>
    </row>
    <row r="488" spans="1:7" x14ac:dyDescent="0.2">
      <c r="A488" s="1861" t="s">
        <v>2425</v>
      </c>
      <c r="B488" s="28" t="s">
        <v>1438</v>
      </c>
      <c r="C488" s="28" t="s">
        <v>1865</v>
      </c>
      <c r="D488" s="28">
        <v>690000</v>
      </c>
      <c r="E488" s="28">
        <v>414968</v>
      </c>
      <c r="F488" s="28">
        <v>275032</v>
      </c>
      <c r="G488" s="1868" t="s">
        <v>1440</v>
      </c>
    </row>
    <row r="489" spans="1:7" x14ac:dyDescent="0.2">
      <c r="A489" s="1861" t="s">
        <v>2425</v>
      </c>
      <c r="B489" s="28" t="s">
        <v>1438</v>
      </c>
      <c r="C489" s="28" t="s">
        <v>1867</v>
      </c>
      <c r="D489" s="28">
        <v>28548000</v>
      </c>
      <c r="E489" s="28">
        <v>18053871</v>
      </c>
      <c r="F489" s="28">
        <v>10494129</v>
      </c>
      <c r="G489" s="1868" t="s">
        <v>1440</v>
      </c>
    </row>
    <row r="490" spans="1:7" x14ac:dyDescent="0.2">
      <c r="A490" s="1861" t="s">
        <v>2425</v>
      </c>
      <c r="B490" s="28" t="s">
        <v>1438</v>
      </c>
      <c r="C490" s="28" t="s">
        <v>1868</v>
      </c>
      <c r="D490" s="28">
        <v>2116800</v>
      </c>
      <c r="E490" s="28">
        <v>889234</v>
      </c>
      <c r="F490" s="28">
        <v>1227566</v>
      </c>
      <c r="G490" s="1868" t="s">
        <v>1440</v>
      </c>
    </row>
    <row r="491" spans="1:7" x14ac:dyDescent="0.2">
      <c r="A491" s="1861" t="s">
        <v>2425</v>
      </c>
      <c r="B491" s="28" t="s">
        <v>1438</v>
      </c>
      <c r="C491" s="28" t="s">
        <v>1870</v>
      </c>
      <c r="D491" s="28">
        <v>20895351</v>
      </c>
      <c r="E491" s="28">
        <v>5016599</v>
      </c>
      <c r="F491" s="28">
        <v>15878752</v>
      </c>
      <c r="G491" s="1868" t="s">
        <v>1440</v>
      </c>
    </row>
    <row r="492" spans="1:7" x14ac:dyDescent="0.2">
      <c r="A492" s="1861" t="s">
        <v>2425</v>
      </c>
      <c r="B492" s="28" t="s">
        <v>1438</v>
      </c>
      <c r="C492" s="28" t="s">
        <v>1871</v>
      </c>
      <c r="D492" s="28">
        <v>15581206</v>
      </c>
      <c r="E492" s="28">
        <v>10868112</v>
      </c>
      <c r="F492" s="28">
        <v>4713094</v>
      </c>
      <c r="G492" s="1868" t="s">
        <v>1440</v>
      </c>
    </row>
    <row r="493" spans="1:7" x14ac:dyDescent="0.2">
      <c r="A493" s="1861" t="s">
        <v>2425</v>
      </c>
      <c r="B493" s="28" t="s">
        <v>1438</v>
      </c>
      <c r="C493" s="28" t="s">
        <v>1872</v>
      </c>
      <c r="D493" s="28">
        <v>24579252</v>
      </c>
      <c r="E493" s="28">
        <v>16988319</v>
      </c>
      <c r="F493" s="28">
        <v>7590933</v>
      </c>
      <c r="G493" s="1868" t="s">
        <v>1440</v>
      </c>
    </row>
    <row r="494" spans="1:7" x14ac:dyDescent="0.2">
      <c r="A494" s="1861" t="s">
        <v>2425</v>
      </c>
      <c r="B494" s="28" t="s">
        <v>1438</v>
      </c>
      <c r="C494" s="28" t="s">
        <v>1873</v>
      </c>
      <c r="D494" s="28">
        <v>2434000</v>
      </c>
      <c r="E494" s="28">
        <v>1460850</v>
      </c>
      <c r="F494" s="28">
        <v>973150</v>
      </c>
      <c r="G494" s="1868" t="s">
        <v>1440</v>
      </c>
    </row>
    <row r="495" spans="1:7" x14ac:dyDescent="0.2">
      <c r="A495" s="1861" t="s">
        <v>2425</v>
      </c>
      <c r="B495" s="28" t="s">
        <v>1438</v>
      </c>
      <c r="C495" s="28" t="s">
        <v>1875</v>
      </c>
      <c r="D495" s="28">
        <v>5965168</v>
      </c>
      <c r="E495" s="28">
        <v>1791503</v>
      </c>
      <c r="F495" s="28">
        <v>4173665</v>
      </c>
      <c r="G495" s="1868" t="s">
        <v>1440</v>
      </c>
    </row>
    <row r="496" spans="1:7" x14ac:dyDescent="0.2">
      <c r="A496" s="1861" t="s">
        <v>2425</v>
      </c>
      <c r="B496" s="28" t="s">
        <v>1438</v>
      </c>
      <c r="C496" s="28" t="s">
        <v>1876</v>
      </c>
      <c r="D496" s="28">
        <v>607000</v>
      </c>
      <c r="E496" s="28">
        <v>364650</v>
      </c>
      <c r="F496" s="28">
        <v>242350</v>
      </c>
      <c r="G496" s="1868" t="s">
        <v>1440</v>
      </c>
    </row>
    <row r="497" spans="1:7" x14ac:dyDescent="0.2">
      <c r="A497" s="1861" t="s">
        <v>2425</v>
      </c>
      <c r="B497" s="28" t="s">
        <v>1438</v>
      </c>
      <c r="C497" s="28" t="s">
        <v>1877</v>
      </c>
      <c r="D497" s="28">
        <v>4759000</v>
      </c>
      <c r="E497" s="28">
        <v>2856170</v>
      </c>
      <c r="F497" s="28">
        <v>1902830</v>
      </c>
      <c r="G497" s="1868" t="s">
        <v>1440</v>
      </c>
    </row>
    <row r="498" spans="1:7" x14ac:dyDescent="0.2">
      <c r="A498" s="1861" t="s">
        <v>2425</v>
      </c>
      <c r="B498" s="28" t="s">
        <v>1438</v>
      </c>
      <c r="C498" s="28" t="s">
        <v>1878</v>
      </c>
      <c r="D498" s="28">
        <v>1548633</v>
      </c>
      <c r="E498" s="28">
        <v>938340</v>
      </c>
      <c r="F498" s="28">
        <v>610293</v>
      </c>
      <c r="G498" s="1868" t="s">
        <v>1440</v>
      </c>
    </row>
    <row r="499" spans="1:7" x14ac:dyDescent="0.2">
      <c r="A499" s="1861" t="s">
        <v>2425</v>
      </c>
      <c r="B499" s="28" t="s">
        <v>1438</v>
      </c>
      <c r="C499" s="28" t="s">
        <v>1879</v>
      </c>
      <c r="D499" s="28">
        <v>17874000</v>
      </c>
      <c r="E499" s="28">
        <v>10964531</v>
      </c>
      <c r="F499" s="28">
        <v>6909469</v>
      </c>
      <c r="G499" s="1868" t="s">
        <v>1440</v>
      </c>
    </row>
    <row r="500" spans="1:7" x14ac:dyDescent="0.2">
      <c r="A500" s="1861" t="s">
        <v>2425</v>
      </c>
      <c r="B500" s="28" t="s">
        <v>1438</v>
      </c>
      <c r="C500" s="28" t="s">
        <v>1880</v>
      </c>
      <c r="D500" s="28">
        <v>5722608</v>
      </c>
      <c r="E500" s="28">
        <v>3104623</v>
      </c>
      <c r="F500" s="28">
        <v>2617985</v>
      </c>
      <c r="G500" s="1868" t="s">
        <v>1440</v>
      </c>
    </row>
    <row r="501" spans="1:7" x14ac:dyDescent="0.2">
      <c r="A501" s="1861" t="s">
        <v>2425</v>
      </c>
      <c r="B501" s="28" t="s">
        <v>1438</v>
      </c>
      <c r="C501" s="28" t="s">
        <v>1881</v>
      </c>
      <c r="D501" s="28">
        <v>519600</v>
      </c>
      <c r="E501" s="28">
        <v>442413</v>
      </c>
      <c r="F501" s="28">
        <v>77187</v>
      </c>
      <c r="G501" s="1868" t="s">
        <v>1440</v>
      </c>
    </row>
    <row r="502" spans="1:7" x14ac:dyDescent="0.2">
      <c r="A502" s="1861" t="s">
        <v>2425</v>
      </c>
      <c r="B502" s="28" t="s">
        <v>1438</v>
      </c>
      <c r="C502" s="28" t="s">
        <v>1882</v>
      </c>
      <c r="D502" s="28">
        <v>275300</v>
      </c>
      <c r="E502" s="28">
        <v>86763</v>
      </c>
      <c r="F502" s="28">
        <v>188537</v>
      </c>
      <c r="G502" s="1868" t="s">
        <v>1440</v>
      </c>
    </row>
    <row r="503" spans="1:7" x14ac:dyDescent="0.2">
      <c r="A503" s="1861" t="s">
        <v>2425</v>
      </c>
      <c r="B503" s="28" t="s">
        <v>1438</v>
      </c>
      <c r="C503" s="28" t="s">
        <v>1883</v>
      </c>
      <c r="D503" s="28">
        <v>2582000</v>
      </c>
      <c r="E503" s="28">
        <v>1549236</v>
      </c>
      <c r="F503" s="28">
        <v>1032764</v>
      </c>
      <c r="G503" s="1868" t="s">
        <v>1440</v>
      </c>
    </row>
    <row r="504" spans="1:7" x14ac:dyDescent="0.2">
      <c r="A504" s="1861" t="s">
        <v>2425</v>
      </c>
      <c r="B504" s="28" t="s">
        <v>1438</v>
      </c>
      <c r="C504" s="28" t="s">
        <v>1885</v>
      </c>
      <c r="D504" s="28">
        <v>9633702</v>
      </c>
      <c r="E504" s="28">
        <v>5544318</v>
      </c>
      <c r="F504" s="28">
        <v>4089384</v>
      </c>
      <c r="G504" s="1868" t="s">
        <v>1440</v>
      </c>
    </row>
    <row r="505" spans="1:7" x14ac:dyDescent="0.2">
      <c r="A505" s="1861" t="s">
        <v>2425</v>
      </c>
      <c r="B505" s="28" t="s">
        <v>1438</v>
      </c>
      <c r="C505" s="28" t="s">
        <v>1886</v>
      </c>
      <c r="D505" s="28">
        <v>526224</v>
      </c>
      <c r="E505" s="28">
        <v>142124</v>
      </c>
      <c r="F505" s="28">
        <v>384100</v>
      </c>
      <c r="G505" s="1868" t="s">
        <v>1440</v>
      </c>
    </row>
    <row r="506" spans="1:7" x14ac:dyDescent="0.2">
      <c r="A506" s="1861" t="s">
        <v>2425</v>
      </c>
      <c r="B506" s="28" t="s">
        <v>1438</v>
      </c>
      <c r="C506" s="28" t="s">
        <v>1888</v>
      </c>
      <c r="D506" s="28">
        <v>11880719</v>
      </c>
      <c r="E506" s="28">
        <v>6841846</v>
      </c>
      <c r="F506" s="28">
        <v>5038873</v>
      </c>
      <c r="G506" s="1868" t="s">
        <v>1440</v>
      </c>
    </row>
    <row r="507" spans="1:7" x14ac:dyDescent="0.2">
      <c r="A507" s="1861" t="s">
        <v>2425</v>
      </c>
      <c r="B507" s="28" t="s">
        <v>1438</v>
      </c>
      <c r="C507" s="28" t="s">
        <v>1891</v>
      </c>
      <c r="D507" s="28">
        <v>6555855</v>
      </c>
      <c r="E507" s="28">
        <v>1299608</v>
      </c>
      <c r="F507" s="28">
        <v>5256247</v>
      </c>
      <c r="G507" s="1868" t="s">
        <v>1440</v>
      </c>
    </row>
    <row r="508" spans="1:7" x14ac:dyDescent="0.2">
      <c r="A508" s="1861" t="s">
        <v>2425</v>
      </c>
      <c r="B508" s="28" t="s">
        <v>1438</v>
      </c>
      <c r="C508" s="28" t="s">
        <v>1892</v>
      </c>
      <c r="D508" s="28">
        <v>258953</v>
      </c>
      <c r="E508" s="28">
        <v>163120</v>
      </c>
      <c r="F508" s="28">
        <v>95833</v>
      </c>
      <c r="G508" s="1868" t="s">
        <v>1440</v>
      </c>
    </row>
    <row r="509" spans="1:7" x14ac:dyDescent="0.2">
      <c r="A509" s="1861" t="s">
        <v>2425</v>
      </c>
      <c r="B509" s="28" t="s">
        <v>1438</v>
      </c>
      <c r="C509" s="28" t="s">
        <v>1893</v>
      </c>
      <c r="D509" s="28">
        <v>2013240</v>
      </c>
      <c r="E509" s="28">
        <v>934087</v>
      </c>
      <c r="F509" s="28">
        <v>1079153</v>
      </c>
      <c r="G509" s="1868" t="s">
        <v>1440</v>
      </c>
    </row>
    <row r="510" spans="1:7" x14ac:dyDescent="0.2">
      <c r="A510" s="1861" t="s">
        <v>2425</v>
      </c>
      <c r="B510" s="28" t="s">
        <v>1438</v>
      </c>
      <c r="C510" s="28" t="s">
        <v>1894</v>
      </c>
      <c r="D510" s="28">
        <v>24795000</v>
      </c>
      <c r="E510" s="28">
        <v>15662251</v>
      </c>
      <c r="F510" s="28">
        <v>9132749</v>
      </c>
      <c r="G510" s="1868" t="s">
        <v>1440</v>
      </c>
    </row>
    <row r="511" spans="1:7" x14ac:dyDescent="0.2">
      <c r="A511" s="1861" t="s">
        <v>2425</v>
      </c>
      <c r="B511" s="28" t="s">
        <v>1438</v>
      </c>
      <c r="C511" s="28" t="s">
        <v>1896</v>
      </c>
      <c r="D511" s="28">
        <v>597000</v>
      </c>
      <c r="E511" s="28">
        <v>447632</v>
      </c>
      <c r="F511" s="28">
        <v>149368</v>
      </c>
      <c r="G511" s="1868" t="s">
        <v>1440</v>
      </c>
    </row>
    <row r="512" spans="1:7" x14ac:dyDescent="0.2">
      <c r="A512" s="1861" t="s">
        <v>2425</v>
      </c>
      <c r="B512" s="28" t="s">
        <v>1438</v>
      </c>
      <c r="C512" s="28" t="s">
        <v>1898</v>
      </c>
      <c r="D512" s="28">
        <v>890670</v>
      </c>
      <c r="E512" s="28">
        <v>544915</v>
      </c>
      <c r="F512" s="28">
        <v>345755</v>
      </c>
      <c r="G512" s="1868" t="s">
        <v>1440</v>
      </c>
    </row>
    <row r="513" spans="1:7" x14ac:dyDescent="0.2">
      <c r="A513" s="1861" t="s">
        <v>2425</v>
      </c>
      <c r="B513" s="28" t="s">
        <v>1438</v>
      </c>
      <c r="C513" s="28" t="s">
        <v>1902</v>
      </c>
      <c r="D513" s="28">
        <v>2328658</v>
      </c>
      <c r="E513" s="28">
        <v>530160</v>
      </c>
      <c r="F513" s="28">
        <v>1798498</v>
      </c>
      <c r="G513" s="1868" t="s">
        <v>1440</v>
      </c>
    </row>
    <row r="514" spans="1:7" x14ac:dyDescent="0.2">
      <c r="A514" s="1861" t="s">
        <v>2425</v>
      </c>
      <c r="B514" s="28" t="s">
        <v>1438</v>
      </c>
      <c r="C514" s="28" t="s">
        <v>1903</v>
      </c>
      <c r="D514" s="28">
        <v>3270631</v>
      </c>
      <c r="E514" s="28">
        <v>753555</v>
      </c>
      <c r="F514" s="28">
        <v>2517076</v>
      </c>
      <c r="G514" s="1868" t="s">
        <v>1440</v>
      </c>
    </row>
    <row r="515" spans="1:7" x14ac:dyDescent="0.2">
      <c r="A515" s="1861" t="s">
        <v>2425</v>
      </c>
      <c r="B515" s="28" t="s">
        <v>1438</v>
      </c>
      <c r="C515" s="28" t="s">
        <v>1904</v>
      </c>
      <c r="D515" s="28">
        <v>40602769</v>
      </c>
      <c r="E515" s="28">
        <v>7870468</v>
      </c>
      <c r="F515" s="28">
        <v>32732301</v>
      </c>
      <c r="G515" s="1868" t="s">
        <v>1440</v>
      </c>
    </row>
    <row r="516" spans="1:7" x14ac:dyDescent="0.2">
      <c r="A516" s="1861" t="s">
        <v>2425</v>
      </c>
      <c r="B516" s="28" t="s">
        <v>1438</v>
      </c>
      <c r="C516" s="28" t="s">
        <v>1906</v>
      </c>
      <c r="D516" s="28">
        <v>20724</v>
      </c>
      <c r="E516" s="28">
        <v>3141</v>
      </c>
      <c r="F516" s="28">
        <v>17583</v>
      </c>
      <c r="G516" s="1868" t="s">
        <v>1440</v>
      </c>
    </row>
    <row r="517" spans="1:7" x14ac:dyDescent="0.2">
      <c r="A517" s="1861" t="s">
        <v>2425</v>
      </c>
      <c r="B517" s="28" t="s">
        <v>1438</v>
      </c>
      <c r="C517" s="28" t="s">
        <v>1909</v>
      </c>
      <c r="D517" s="28">
        <v>2815321</v>
      </c>
      <c r="E517" s="28">
        <v>1625733</v>
      </c>
      <c r="F517" s="28">
        <v>1189588</v>
      </c>
      <c r="G517" s="1868" t="s">
        <v>1440</v>
      </c>
    </row>
    <row r="518" spans="1:7" x14ac:dyDescent="0.2">
      <c r="A518" s="1861" t="s">
        <v>2425</v>
      </c>
      <c r="B518" s="28" t="s">
        <v>1438</v>
      </c>
      <c r="C518" s="28" t="s">
        <v>1910</v>
      </c>
      <c r="D518" s="28">
        <v>303940</v>
      </c>
      <c r="E518" s="28">
        <v>239594</v>
      </c>
      <c r="F518" s="28">
        <v>64346</v>
      </c>
      <c r="G518" s="1868" t="s">
        <v>1440</v>
      </c>
    </row>
    <row r="519" spans="1:7" x14ac:dyDescent="0.2">
      <c r="A519" s="1861" t="s">
        <v>2425</v>
      </c>
      <c r="B519" s="28" t="s">
        <v>1438</v>
      </c>
      <c r="C519" s="28" t="s">
        <v>1911</v>
      </c>
      <c r="D519" s="28">
        <v>2231100</v>
      </c>
      <c r="E519" s="28">
        <v>841923</v>
      </c>
      <c r="F519" s="28">
        <v>1389177</v>
      </c>
      <c r="G519" s="1868" t="s">
        <v>1440</v>
      </c>
    </row>
    <row r="520" spans="1:7" x14ac:dyDescent="0.2">
      <c r="A520" s="1861" t="s">
        <v>2425</v>
      </c>
      <c r="B520" s="28" t="s">
        <v>1438</v>
      </c>
      <c r="C520" s="28" t="s">
        <v>1912</v>
      </c>
      <c r="D520" s="28">
        <v>270146</v>
      </c>
      <c r="E520" s="28">
        <v>155595</v>
      </c>
      <c r="F520" s="28">
        <v>114551</v>
      </c>
      <c r="G520" s="1868" t="s">
        <v>1440</v>
      </c>
    </row>
    <row r="521" spans="1:7" x14ac:dyDescent="0.2">
      <c r="A521" s="1861" t="s">
        <v>2425</v>
      </c>
      <c r="B521" s="28" t="s">
        <v>1438</v>
      </c>
      <c r="C521" s="28" t="s">
        <v>1913</v>
      </c>
      <c r="D521" s="28">
        <v>138369</v>
      </c>
      <c r="E521" s="28">
        <v>87105</v>
      </c>
      <c r="F521" s="28">
        <v>51264</v>
      </c>
      <c r="G521" s="1868" t="s">
        <v>1440</v>
      </c>
    </row>
    <row r="522" spans="1:7" x14ac:dyDescent="0.2">
      <c r="A522" s="1861" t="s">
        <v>2425</v>
      </c>
      <c r="B522" s="28" t="s">
        <v>1438</v>
      </c>
      <c r="C522" s="28" t="s">
        <v>1913</v>
      </c>
      <c r="D522" s="28">
        <v>138369</v>
      </c>
      <c r="E522" s="28">
        <v>87105</v>
      </c>
      <c r="F522" s="28">
        <v>51264</v>
      </c>
      <c r="G522" s="1868" t="s">
        <v>1440</v>
      </c>
    </row>
    <row r="523" spans="1:7" x14ac:dyDescent="0.2">
      <c r="A523" s="1861" t="s">
        <v>2425</v>
      </c>
      <c r="B523" s="28" t="s">
        <v>1438</v>
      </c>
      <c r="C523" s="28" t="s">
        <v>1913</v>
      </c>
      <c r="D523" s="28">
        <v>138369</v>
      </c>
      <c r="E523" s="28">
        <v>87105</v>
      </c>
      <c r="F523" s="28">
        <v>51264</v>
      </c>
      <c r="G523" s="1868" t="s">
        <v>1440</v>
      </c>
    </row>
    <row r="524" spans="1:7" x14ac:dyDescent="0.2">
      <c r="A524" s="1861" t="s">
        <v>2425</v>
      </c>
      <c r="B524" s="28" t="s">
        <v>1438</v>
      </c>
      <c r="C524" s="28" t="s">
        <v>1913</v>
      </c>
      <c r="D524" s="28">
        <v>138369</v>
      </c>
      <c r="E524" s="28">
        <v>87106</v>
      </c>
      <c r="F524" s="28">
        <v>51263</v>
      </c>
      <c r="G524" s="1868" t="s">
        <v>1440</v>
      </c>
    </row>
    <row r="525" spans="1:7" x14ac:dyDescent="0.2">
      <c r="A525" s="1861" t="s">
        <v>2425</v>
      </c>
      <c r="B525" s="28" t="s">
        <v>1438</v>
      </c>
      <c r="C525" s="28" t="s">
        <v>1914</v>
      </c>
      <c r="D525" s="28">
        <v>107129</v>
      </c>
      <c r="E525" s="28">
        <v>68892</v>
      </c>
      <c r="F525" s="28">
        <v>38237</v>
      </c>
      <c r="G525" s="1868" t="s">
        <v>1440</v>
      </c>
    </row>
    <row r="526" spans="1:7" x14ac:dyDescent="0.2">
      <c r="A526" s="1861" t="s">
        <v>2425</v>
      </c>
      <c r="B526" s="28" t="s">
        <v>1438</v>
      </c>
      <c r="C526" s="28" t="s">
        <v>1914</v>
      </c>
      <c r="D526" s="28">
        <v>107129</v>
      </c>
      <c r="E526" s="28">
        <v>68892</v>
      </c>
      <c r="F526" s="28">
        <v>38237</v>
      </c>
      <c r="G526" s="1868" t="s">
        <v>1440</v>
      </c>
    </row>
    <row r="527" spans="1:7" x14ac:dyDescent="0.2">
      <c r="A527" s="1861" t="s">
        <v>2425</v>
      </c>
      <c r="B527" s="28" t="s">
        <v>1438</v>
      </c>
      <c r="C527" s="28" t="s">
        <v>1915</v>
      </c>
      <c r="D527" s="28">
        <v>108243</v>
      </c>
      <c r="E527" s="28">
        <v>69327</v>
      </c>
      <c r="F527" s="28">
        <v>38916</v>
      </c>
      <c r="G527" s="1868" t="s">
        <v>1440</v>
      </c>
    </row>
    <row r="528" spans="1:7" x14ac:dyDescent="0.2">
      <c r="A528" s="1861" t="s">
        <v>2425</v>
      </c>
      <c r="B528" s="28" t="s">
        <v>1438</v>
      </c>
      <c r="C528" s="28" t="s">
        <v>1915</v>
      </c>
      <c r="D528" s="28">
        <v>108243</v>
      </c>
      <c r="E528" s="28">
        <v>69327</v>
      </c>
      <c r="F528" s="28">
        <v>38916</v>
      </c>
      <c r="G528" s="1868" t="s">
        <v>1440</v>
      </c>
    </row>
    <row r="529" spans="1:7" x14ac:dyDescent="0.2">
      <c r="A529" s="1861" t="s">
        <v>2425</v>
      </c>
      <c r="B529" s="28" t="s">
        <v>1438</v>
      </c>
      <c r="C529" s="28" t="s">
        <v>1915</v>
      </c>
      <c r="D529" s="28">
        <v>108243</v>
      </c>
      <c r="E529" s="28">
        <v>69327</v>
      </c>
      <c r="F529" s="28">
        <v>38916</v>
      </c>
      <c r="G529" s="1868" t="s">
        <v>1440</v>
      </c>
    </row>
    <row r="530" spans="1:7" x14ac:dyDescent="0.2">
      <c r="A530" s="1861" t="s">
        <v>2425</v>
      </c>
      <c r="B530" s="28" t="s">
        <v>1438</v>
      </c>
      <c r="C530" s="28" t="s">
        <v>1915</v>
      </c>
      <c r="D530" s="28">
        <v>108243</v>
      </c>
      <c r="E530" s="28">
        <v>69327</v>
      </c>
      <c r="F530" s="28">
        <v>38916</v>
      </c>
      <c r="G530" s="1868" t="s">
        <v>1440</v>
      </c>
    </row>
    <row r="531" spans="1:7" x14ac:dyDescent="0.2">
      <c r="A531" s="1861" t="s">
        <v>2425</v>
      </c>
      <c r="B531" s="28" t="s">
        <v>1438</v>
      </c>
      <c r="C531" s="28" t="s">
        <v>1915</v>
      </c>
      <c r="D531" s="28">
        <v>108243</v>
      </c>
      <c r="E531" s="28">
        <v>69327</v>
      </c>
      <c r="F531" s="28">
        <v>38916</v>
      </c>
      <c r="G531" s="1868" t="s">
        <v>1440</v>
      </c>
    </row>
    <row r="532" spans="1:7" x14ac:dyDescent="0.2">
      <c r="A532" s="1861" t="s">
        <v>2425</v>
      </c>
      <c r="B532" s="28" t="s">
        <v>1438</v>
      </c>
      <c r="C532" s="28" t="s">
        <v>1915</v>
      </c>
      <c r="D532" s="28">
        <v>108243</v>
      </c>
      <c r="E532" s="28">
        <v>69327</v>
      </c>
      <c r="F532" s="28">
        <v>38916</v>
      </c>
      <c r="G532" s="1868" t="s">
        <v>1440</v>
      </c>
    </row>
    <row r="533" spans="1:7" x14ac:dyDescent="0.2">
      <c r="A533" s="1861" t="s">
        <v>2425</v>
      </c>
      <c r="B533" s="28" t="s">
        <v>1438</v>
      </c>
      <c r="C533" s="28" t="s">
        <v>1915</v>
      </c>
      <c r="D533" s="28">
        <v>108246</v>
      </c>
      <c r="E533" s="28">
        <v>69344</v>
      </c>
      <c r="F533" s="28">
        <v>38902</v>
      </c>
      <c r="G533" s="1868" t="s">
        <v>1440</v>
      </c>
    </row>
    <row r="534" spans="1:7" x14ac:dyDescent="0.2">
      <c r="A534" s="1861" t="s">
        <v>2425</v>
      </c>
      <c r="B534" s="28" t="s">
        <v>1438</v>
      </c>
      <c r="C534" s="28" t="s">
        <v>1918</v>
      </c>
      <c r="D534" s="28">
        <v>123534749</v>
      </c>
      <c r="E534" s="28">
        <v>30504768</v>
      </c>
      <c r="F534" s="28">
        <v>93029981</v>
      </c>
      <c r="G534" s="1868" t="s">
        <v>1440</v>
      </c>
    </row>
    <row r="535" spans="1:7" x14ac:dyDescent="0.2">
      <c r="A535" s="1861" t="s">
        <v>2425</v>
      </c>
      <c r="B535" s="28" t="s">
        <v>1438</v>
      </c>
      <c r="C535" s="28" t="s">
        <v>1919</v>
      </c>
      <c r="D535" s="28">
        <v>7743800</v>
      </c>
      <c r="E535" s="28">
        <v>4648051</v>
      </c>
      <c r="F535" s="28">
        <v>3095749</v>
      </c>
      <c r="G535" s="1868" t="s">
        <v>1440</v>
      </c>
    </row>
    <row r="536" spans="1:7" x14ac:dyDescent="0.2">
      <c r="A536" s="1861" t="s">
        <v>2425</v>
      </c>
      <c r="B536" s="28" t="s">
        <v>1438</v>
      </c>
      <c r="C536" s="28" t="s">
        <v>1920</v>
      </c>
      <c r="D536" s="28">
        <v>26991</v>
      </c>
      <c r="E536" s="28">
        <v>10533</v>
      </c>
      <c r="F536" s="28">
        <v>16458</v>
      </c>
      <c r="G536" s="1868" t="s">
        <v>1440</v>
      </c>
    </row>
    <row r="537" spans="1:7" x14ac:dyDescent="0.2">
      <c r="A537" s="1861" t="s">
        <v>2425</v>
      </c>
      <c r="B537" s="28" t="s">
        <v>1438</v>
      </c>
      <c r="C537" s="28" t="s">
        <v>1924</v>
      </c>
      <c r="D537" s="28">
        <v>2616237</v>
      </c>
      <c r="E537" s="28">
        <v>1512170</v>
      </c>
      <c r="F537" s="28">
        <v>1104067</v>
      </c>
      <c r="G537" s="1868" t="s">
        <v>1440</v>
      </c>
    </row>
    <row r="538" spans="1:7" x14ac:dyDescent="0.2">
      <c r="A538" s="1861" t="s">
        <v>2425</v>
      </c>
      <c r="B538" s="28" t="s">
        <v>1438</v>
      </c>
      <c r="C538" s="28" t="s">
        <v>1925</v>
      </c>
      <c r="D538" s="28">
        <v>30000</v>
      </c>
      <c r="E538" s="28">
        <v>16732</v>
      </c>
      <c r="F538" s="28">
        <v>13268</v>
      </c>
      <c r="G538" s="1868" t="s">
        <v>1440</v>
      </c>
    </row>
    <row r="539" spans="1:7" x14ac:dyDescent="0.2">
      <c r="A539" s="1861" t="s">
        <v>2425</v>
      </c>
      <c r="B539" s="28" t="s">
        <v>1438</v>
      </c>
      <c r="C539" s="28" t="s">
        <v>1926</v>
      </c>
      <c r="D539" s="28">
        <v>6218542</v>
      </c>
      <c r="E539" s="28">
        <v>3546332</v>
      </c>
      <c r="F539" s="28">
        <v>2672210</v>
      </c>
      <c r="G539" s="1868" t="s">
        <v>1440</v>
      </c>
    </row>
    <row r="540" spans="1:7" x14ac:dyDescent="0.2">
      <c r="A540" s="1861" t="s">
        <v>2425</v>
      </c>
      <c r="B540" s="28" t="s">
        <v>1438</v>
      </c>
      <c r="C540" s="28" t="s">
        <v>1927</v>
      </c>
      <c r="D540" s="28">
        <v>539685</v>
      </c>
      <c r="E540" s="28">
        <v>298905</v>
      </c>
      <c r="F540" s="28">
        <v>240780</v>
      </c>
      <c r="G540" s="1868" t="s">
        <v>1440</v>
      </c>
    </row>
    <row r="541" spans="1:7" x14ac:dyDescent="0.2">
      <c r="A541" s="1861" t="s">
        <v>2425</v>
      </c>
      <c r="B541" s="28" t="s">
        <v>1438</v>
      </c>
      <c r="C541" s="28" t="s">
        <v>1927</v>
      </c>
      <c r="D541" s="28">
        <v>539685</v>
      </c>
      <c r="E541" s="28">
        <v>298905</v>
      </c>
      <c r="F541" s="28">
        <v>240780</v>
      </c>
      <c r="G541" s="1868" t="s">
        <v>1440</v>
      </c>
    </row>
    <row r="542" spans="1:7" x14ac:dyDescent="0.2">
      <c r="A542" s="1861" t="s">
        <v>2425</v>
      </c>
      <c r="B542" s="28" t="s">
        <v>1438</v>
      </c>
      <c r="C542" s="28" t="s">
        <v>1927</v>
      </c>
      <c r="D542" s="28">
        <v>539684</v>
      </c>
      <c r="E542" s="28">
        <v>298905</v>
      </c>
      <c r="F542" s="28">
        <v>240779</v>
      </c>
      <c r="G542" s="1868" t="s">
        <v>1440</v>
      </c>
    </row>
    <row r="543" spans="1:7" x14ac:dyDescent="0.2">
      <c r="A543" s="1861" t="s">
        <v>2425</v>
      </c>
      <c r="B543" s="28" t="s">
        <v>1438</v>
      </c>
      <c r="C543" s="28" t="s">
        <v>1927</v>
      </c>
      <c r="D543" s="28">
        <v>539684</v>
      </c>
      <c r="E543" s="28">
        <v>298905</v>
      </c>
      <c r="F543" s="28">
        <v>240779</v>
      </c>
      <c r="G543" s="1868" t="s">
        <v>1440</v>
      </c>
    </row>
    <row r="544" spans="1:7" x14ac:dyDescent="0.2">
      <c r="A544" s="1861" t="s">
        <v>2425</v>
      </c>
      <c r="B544" s="28" t="s">
        <v>1438</v>
      </c>
      <c r="C544" s="28" t="s">
        <v>1927</v>
      </c>
      <c r="D544" s="28">
        <v>539684</v>
      </c>
      <c r="E544" s="28">
        <v>298905</v>
      </c>
      <c r="F544" s="28">
        <v>240779</v>
      </c>
      <c r="G544" s="1868" t="s">
        <v>1440</v>
      </c>
    </row>
    <row r="545" spans="1:7" x14ac:dyDescent="0.2">
      <c r="A545" s="1861" t="s">
        <v>2425</v>
      </c>
      <c r="B545" s="28" t="s">
        <v>1438</v>
      </c>
      <c r="C545" s="28" t="s">
        <v>1927</v>
      </c>
      <c r="D545" s="28">
        <v>539684</v>
      </c>
      <c r="E545" s="28">
        <v>298905</v>
      </c>
      <c r="F545" s="28">
        <v>240779</v>
      </c>
      <c r="G545" s="1868" t="s">
        <v>1440</v>
      </c>
    </row>
    <row r="546" spans="1:7" x14ac:dyDescent="0.2">
      <c r="A546" s="1861" t="s">
        <v>2425</v>
      </c>
      <c r="B546" s="28" t="s">
        <v>1438</v>
      </c>
      <c r="C546" s="28" t="s">
        <v>1928</v>
      </c>
      <c r="D546" s="28">
        <v>15443478</v>
      </c>
      <c r="E546" s="28">
        <v>7988849</v>
      </c>
      <c r="F546" s="28">
        <v>7454629</v>
      </c>
      <c r="G546" s="1868" t="s">
        <v>1440</v>
      </c>
    </row>
    <row r="547" spans="1:7" x14ac:dyDescent="0.2">
      <c r="A547" s="1861" t="s">
        <v>2425</v>
      </c>
      <c r="B547" s="28" t="s">
        <v>1438</v>
      </c>
      <c r="C547" s="28" t="s">
        <v>1929</v>
      </c>
      <c r="D547" s="28">
        <v>8514603</v>
      </c>
      <c r="E547" s="28">
        <v>4909542</v>
      </c>
      <c r="F547" s="28">
        <v>3605061</v>
      </c>
      <c r="G547" s="1868" t="s">
        <v>1440</v>
      </c>
    </row>
    <row r="548" spans="1:7" x14ac:dyDescent="0.2">
      <c r="A548" s="1861" t="s">
        <v>2425</v>
      </c>
      <c r="B548" s="28" t="s">
        <v>1438</v>
      </c>
      <c r="C548" s="28" t="s">
        <v>1931</v>
      </c>
      <c r="D548" s="28">
        <v>41000</v>
      </c>
      <c r="E548" s="28">
        <v>23597</v>
      </c>
      <c r="F548" s="28">
        <v>17403</v>
      </c>
      <c r="G548" s="1868" t="s">
        <v>1440</v>
      </c>
    </row>
    <row r="549" spans="1:7" x14ac:dyDescent="0.2">
      <c r="A549" s="1861" t="s">
        <v>2425</v>
      </c>
      <c r="B549" s="28" t="s">
        <v>1438</v>
      </c>
      <c r="C549" s="28" t="s">
        <v>1934</v>
      </c>
      <c r="D549" s="28">
        <v>13144825</v>
      </c>
      <c r="E549" s="28">
        <v>8344150</v>
      </c>
      <c r="F549" s="28">
        <v>4800675</v>
      </c>
      <c r="G549" s="1868" t="s">
        <v>1440</v>
      </c>
    </row>
    <row r="550" spans="1:7" x14ac:dyDescent="0.2">
      <c r="A550" s="1861" t="s">
        <v>2425</v>
      </c>
      <c r="B550" s="28" t="s">
        <v>1438</v>
      </c>
      <c r="C550" s="28" t="s">
        <v>1937</v>
      </c>
      <c r="D550" s="28">
        <v>1939625</v>
      </c>
      <c r="E550" s="28">
        <v>1452245</v>
      </c>
      <c r="F550" s="28">
        <v>487380</v>
      </c>
      <c r="G550" s="1868" t="s">
        <v>1440</v>
      </c>
    </row>
    <row r="551" spans="1:7" x14ac:dyDescent="0.2">
      <c r="A551" s="1861" t="s">
        <v>2425</v>
      </c>
      <c r="B551" s="28" t="s">
        <v>1438</v>
      </c>
      <c r="C551" s="28" t="s">
        <v>1940</v>
      </c>
      <c r="D551" s="28">
        <v>35000</v>
      </c>
      <c r="E551" s="28">
        <v>21356</v>
      </c>
      <c r="F551" s="28">
        <v>13644</v>
      </c>
      <c r="G551" s="1868" t="s">
        <v>1440</v>
      </c>
    </row>
    <row r="552" spans="1:7" x14ac:dyDescent="0.2">
      <c r="A552" s="1861" t="s">
        <v>2425</v>
      </c>
      <c r="B552" s="28" t="s">
        <v>1438</v>
      </c>
      <c r="C552" s="28" t="s">
        <v>1944</v>
      </c>
      <c r="D552" s="28">
        <v>37114776</v>
      </c>
      <c r="E552" s="28">
        <v>12244836</v>
      </c>
      <c r="F552" s="28">
        <v>24869940</v>
      </c>
      <c r="G552" s="1868" t="s">
        <v>1440</v>
      </c>
    </row>
    <row r="553" spans="1:7" x14ac:dyDescent="0.2">
      <c r="A553" s="1861" t="s">
        <v>2425</v>
      </c>
      <c r="B553" s="28" t="s">
        <v>1438</v>
      </c>
      <c r="C553" s="28" t="s">
        <v>1945</v>
      </c>
      <c r="D553" s="28">
        <v>73210820</v>
      </c>
      <c r="E553" s="28">
        <v>24165587</v>
      </c>
      <c r="F553" s="28">
        <v>49045233</v>
      </c>
      <c r="G553" s="1868" t="s">
        <v>1440</v>
      </c>
    </row>
    <row r="554" spans="1:7" x14ac:dyDescent="0.2">
      <c r="A554" s="1861" t="s">
        <v>2425</v>
      </c>
      <c r="B554" s="28" t="s">
        <v>1438</v>
      </c>
      <c r="C554" s="28" t="s">
        <v>1946</v>
      </c>
      <c r="D554" s="28">
        <v>178050106</v>
      </c>
      <c r="E554" s="28">
        <v>58771162</v>
      </c>
      <c r="F554" s="28">
        <v>119278944</v>
      </c>
      <c r="G554" s="1868" t="s">
        <v>1440</v>
      </c>
    </row>
    <row r="555" spans="1:7" x14ac:dyDescent="0.2">
      <c r="A555" s="1861" t="s">
        <v>2425</v>
      </c>
      <c r="B555" s="28" t="s">
        <v>1438</v>
      </c>
      <c r="C555" s="28" t="s">
        <v>1947</v>
      </c>
      <c r="D555" s="28">
        <v>288348339</v>
      </c>
      <c r="E555" s="28">
        <v>95178650</v>
      </c>
      <c r="F555" s="28">
        <v>193169689</v>
      </c>
      <c r="G555" s="1868" t="s">
        <v>1440</v>
      </c>
    </row>
    <row r="556" spans="1:7" x14ac:dyDescent="0.2">
      <c r="A556" s="1861" t="s">
        <v>2425</v>
      </c>
      <c r="B556" s="28" t="s">
        <v>1438</v>
      </c>
      <c r="C556" s="28" t="s">
        <v>1948</v>
      </c>
      <c r="D556" s="28">
        <v>96027110</v>
      </c>
      <c r="E556" s="28">
        <v>31687522</v>
      </c>
      <c r="F556" s="28">
        <v>64339588</v>
      </c>
      <c r="G556" s="1868" t="s">
        <v>1440</v>
      </c>
    </row>
    <row r="557" spans="1:7" x14ac:dyDescent="0.2">
      <c r="A557" s="1861" t="s">
        <v>2425</v>
      </c>
      <c r="B557" s="28" t="s">
        <v>1438</v>
      </c>
      <c r="C557" s="28" t="s">
        <v>1949</v>
      </c>
      <c r="D557" s="28">
        <v>167460</v>
      </c>
      <c r="E557" s="28">
        <v>76890</v>
      </c>
      <c r="F557" s="28">
        <v>90570</v>
      </c>
      <c r="G557" s="1868" t="s">
        <v>1440</v>
      </c>
    </row>
    <row r="558" spans="1:7" x14ac:dyDescent="0.2">
      <c r="A558" s="1861" t="s">
        <v>2425</v>
      </c>
      <c r="B558" s="28" t="s">
        <v>1438</v>
      </c>
      <c r="C558" s="28" t="s">
        <v>1951</v>
      </c>
      <c r="D558" s="28">
        <v>28125459</v>
      </c>
      <c r="E558" s="28">
        <v>9283716</v>
      </c>
      <c r="F558" s="28">
        <v>18841743</v>
      </c>
      <c r="G558" s="1868" t="s">
        <v>1440</v>
      </c>
    </row>
    <row r="559" spans="1:7" x14ac:dyDescent="0.2">
      <c r="A559" s="1861" t="s">
        <v>2425</v>
      </c>
      <c r="B559" s="28" t="s">
        <v>1438</v>
      </c>
      <c r="C559" s="28" t="s">
        <v>1952</v>
      </c>
      <c r="D559" s="28">
        <v>44541480</v>
      </c>
      <c r="E559" s="28">
        <v>27795530</v>
      </c>
      <c r="F559" s="28">
        <v>16745950</v>
      </c>
      <c r="G559" s="1868" t="s">
        <v>1440</v>
      </c>
    </row>
    <row r="560" spans="1:7" x14ac:dyDescent="0.2">
      <c r="A560" s="1861" t="s">
        <v>2425</v>
      </c>
      <c r="B560" s="28" t="s">
        <v>1438</v>
      </c>
      <c r="C560" s="28" t="s">
        <v>1953</v>
      </c>
      <c r="D560" s="28">
        <v>46151625</v>
      </c>
      <c r="E560" s="28">
        <v>16731461</v>
      </c>
      <c r="F560" s="28">
        <v>29420164</v>
      </c>
      <c r="G560" s="1868" t="s">
        <v>1440</v>
      </c>
    </row>
    <row r="561" spans="1:7" x14ac:dyDescent="0.2">
      <c r="A561" s="1861" t="s">
        <v>2425</v>
      </c>
      <c r="B561" s="28" t="s">
        <v>1438</v>
      </c>
      <c r="C561" s="28" t="s">
        <v>1954</v>
      </c>
      <c r="D561" s="28">
        <v>8965489</v>
      </c>
      <c r="E561" s="28">
        <v>5717313</v>
      </c>
      <c r="F561" s="28">
        <v>3248176</v>
      </c>
      <c r="G561" s="1868" t="s">
        <v>1440</v>
      </c>
    </row>
    <row r="562" spans="1:7" x14ac:dyDescent="0.2">
      <c r="A562" s="1861" t="s">
        <v>2425</v>
      </c>
      <c r="B562" s="28" t="s">
        <v>1438</v>
      </c>
      <c r="C562" s="28" t="s">
        <v>1956</v>
      </c>
      <c r="D562" s="28">
        <v>2668567</v>
      </c>
      <c r="E562" s="28">
        <v>1602071</v>
      </c>
      <c r="F562" s="28">
        <v>1066496</v>
      </c>
      <c r="G562" s="1868" t="s">
        <v>1440</v>
      </c>
    </row>
    <row r="563" spans="1:7" x14ac:dyDescent="0.2">
      <c r="A563" s="1861" t="s">
        <v>2425</v>
      </c>
      <c r="B563" s="28" t="s">
        <v>1438</v>
      </c>
      <c r="C563" s="28" t="s">
        <v>1962</v>
      </c>
      <c r="D563" s="28">
        <v>7024615</v>
      </c>
      <c r="E563" s="28">
        <v>1599309</v>
      </c>
      <c r="F563" s="28">
        <v>5425306</v>
      </c>
      <c r="G563" s="1868" t="s">
        <v>1440</v>
      </c>
    </row>
    <row r="564" spans="1:7" x14ac:dyDescent="0.2">
      <c r="A564" s="1861" t="s">
        <v>2425</v>
      </c>
      <c r="B564" s="28" t="s">
        <v>1438</v>
      </c>
      <c r="C564" s="28" t="s">
        <v>1969</v>
      </c>
      <c r="D564" s="28">
        <v>7250000</v>
      </c>
      <c r="E564" s="28">
        <v>1958096</v>
      </c>
      <c r="F564" s="28">
        <v>5291904</v>
      </c>
      <c r="G564" s="1868" t="s">
        <v>1440</v>
      </c>
    </row>
    <row r="565" spans="1:7" x14ac:dyDescent="0.2">
      <c r="A565" s="1861" t="s">
        <v>2425</v>
      </c>
      <c r="B565" s="28" t="s">
        <v>1438</v>
      </c>
      <c r="C565" s="28" t="s">
        <v>1971</v>
      </c>
      <c r="D565" s="28">
        <v>1218984</v>
      </c>
      <c r="E565" s="28">
        <v>475470</v>
      </c>
      <c r="F565" s="28">
        <v>743514</v>
      </c>
      <c r="G565" s="1868" t="s">
        <v>1440</v>
      </c>
    </row>
    <row r="566" spans="1:7" x14ac:dyDescent="0.2">
      <c r="A566" s="1861" t="s">
        <v>2425</v>
      </c>
      <c r="B566" s="28" t="s">
        <v>1438</v>
      </c>
      <c r="C566" s="28" t="s">
        <v>1972</v>
      </c>
      <c r="D566" s="28">
        <v>5732339</v>
      </c>
      <c r="E566" s="28">
        <v>4127778</v>
      </c>
      <c r="F566" s="28">
        <v>1604561</v>
      </c>
      <c r="G566" s="1868" t="s">
        <v>1440</v>
      </c>
    </row>
    <row r="567" spans="1:7" x14ac:dyDescent="0.2">
      <c r="A567" s="1861" t="s">
        <v>2425</v>
      </c>
      <c r="B567" s="28" t="s">
        <v>1438</v>
      </c>
      <c r="C567" s="28" t="s">
        <v>1974</v>
      </c>
      <c r="D567" s="28">
        <v>37821883</v>
      </c>
      <c r="E567" s="28">
        <v>15658773</v>
      </c>
      <c r="F567" s="28">
        <v>22163110</v>
      </c>
      <c r="G567" s="1868" t="s">
        <v>1440</v>
      </c>
    </row>
    <row r="568" spans="1:7" x14ac:dyDescent="0.2">
      <c r="A568" s="1861" t="s">
        <v>2425</v>
      </c>
      <c r="B568" s="28" t="s">
        <v>1438</v>
      </c>
      <c r="C568" s="28" t="s">
        <v>1976</v>
      </c>
      <c r="D568" s="28">
        <v>99843550</v>
      </c>
      <c r="E568" s="28">
        <v>62218092</v>
      </c>
      <c r="F568" s="28">
        <v>37625458</v>
      </c>
      <c r="G568" s="1868" t="s">
        <v>1440</v>
      </c>
    </row>
    <row r="569" spans="1:7" x14ac:dyDescent="0.2">
      <c r="A569" s="1861" t="s">
        <v>2425</v>
      </c>
      <c r="B569" s="28" t="s">
        <v>1438</v>
      </c>
      <c r="C569" s="28" t="s">
        <v>1977</v>
      </c>
      <c r="D569" s="28">
        <v>166000</v>
      </c>
      <c r="E569" s="28">
        <v>100616</v>
      </c>
      <c r="F569" s="28">
        <v>65384</v>
      </c>
      <c r="G569" s="1868" t="s">
        <v>1440</v>
      </c>
    </row>
    <row r="570" spans="1:7" x14ac:dyDescent="0.2">
      <c r="A570" s="1861" t="s">
        <v>2425</v>
      </c>
      <c r="B570" s="28" t="s">
        <v>1438</v>
      </c>
      <c r="C570" s="28" t="s">
        <v>1978</v>
      </c>
      <c r="D570" s="28">
        <v>4818334</v>
      </c>
      <c r="E570" s="28">
        <v>1096998</v>
      </c>
      <c r="F570" s="28">
        <v>3721336</v>
      </c>
      <c r="G570" s="1868" t="s">
        <v>1440</v>
      </c>
    </row>
    <row r="571" spans="1:7" x14ac:dyDescent="0.2">
      <c r="A571" s="1861" t="s">
        <v>2425</v>
      </c>
      <c r="B571" s="28" t="s">
        <v>1438</v>
      </c>
      <c r="C571" s="28" t="s">
        <v>1979</v>
      </c>
      <c r="D571" s="28">
        <v>49766502</v>
      </c>
      <c r="E571" s="28">
        <v>31530974</v>
      </c>
      <c r="F571" s="28">
        <v>18235528</v>
      </c>
      <c r="G571" s="1868" t="s">
        <v>1440</v>
      </c>
    </row>
    <row r="572" spans="1:7" x14ac:dyDescent="0.2">
      <c r="A572" s="1861" t="s">
        <v>2425</v>
      </c>
      <c r="B572" s="28" t="s">
        <v>1438</v>
      </c>
      <c r="C572" s="28" t="s">
        <v>1980</v>
      </c>
      <c r="D572" s="28">
        <v>20112212</v>
      </c>
      <c r="E572" s="28">
        <v>8636112</v>
      </c>
      <c r="F572" s="28">
        <v>11476100</v>
      </c>
      <c r="G572" s="1868" t="s">
        <v>1440</v>
      </c>
    </row>
    <row r="573" spans="1:7" x14ac:dyDescent="0.2">
      <c r="A573" s="1861" t="s">
        <v>2425</v>
      </c>
      <c r="B573" s="28" t="s">
        <v>1438</v>
      </c>
      <c r="C573" s="28" t="s">
        <v>1982</v>
      </c>
      <c r="D573" s="28">
        <v>62000</v>
      </c>
      <c r="E573" s="28">
        <v>36962</v>
      </c>
      <c r="F573" s="28">
        <v>25038</v>
      </c>
      <c r="G573" s="1868" t="s">
        <v>1440</v>
      </c>
    </row>
    <row r="574" spans="1:7" x14ac:dyDescent="0.2">
      <c r="A574" s="1861" t="s">
        <v>2425</v>
      </c>
      <c r="B574" s="28" t="s">
        <v>1438</v>
      </c>
      <c r="C574" s="28" t="s">
        <v>1984</v>
      </c>
      <c r="D574" s="28">
        <v>5607347</v>
      </c>
      <c r="E574" s="28">
        <v>1995927</v>
      </c>
      <c r="F574" s="28">
        <v>3611420</v>
      </c>
      <c r="G574" s="1868" t="s">
        <v>1440</v>
      </c>
    </row>
    <row r="575" spans="1:7" x14ac:dyDescent="0.2">
      <c r="A575" s="1861" t="s">
        <v>2425</v>
      </c>
      <c r="B575" s="28" t="s">
        <v>1438</v>
      </c>
      <c r="C575" s="28" t="s">
        <v>1985</v>
      </c>
      <c r="D575" s="28">
        <v>4156557</v>
      </c>
      <c r="E575" s="28">
        <v>1621420</v>
      </c>
      <c r="F575" s="28">
        <v>2535137</v>
      </c>
      <c r="G575" s="1868" t="s">
        <v>1440</v>
      </c>
    </row>
    <row r="576" spans="1:7" x14ac:dyDescent="0.2">
      <c r="A576" s="1861" t="s">
        <v>2425</v>
      </c>
      <c r="B576" s="28" t="s">
        <v>1438</v>
      </c>
      <c r="C576" s="28" t="s">
        <v>1986</v>
      </c>
      <c r="D576" s="28">
        <v>125000</v>
      </c>
      <c r="E576" s="28">
        <v>74280</v>
      </c>
      <c r="F576" s="28">
        <v>50720</v>
      </c>
      <c r="G576" s="1868" t="s">
        <v>1440</v>
      </c>
    </row>
    <row r="577" spans="1:7" x14ac:dyDescent="0.2">
      <c r="A577" s="1861" t="s">
        <v>2425</v>
      </c>
      <c r="B577" s="28" t="s">
        <v>1438</v>
      </c>
      <c r="C577" s="28" t="s">
        <v>1988</v>
      </c>
      <c r="D577" s="28">
        <v>7168519</v>
      </c>
      <c r="E577" s="28">
        <v>3649348</v>
      </c>
      <c r="F577" s="28">
        <v>3519171</v>
      </c>
      <c r="G577" s="1868" t="s">
        <v>1440</v>
      </c>
    </row>
    <row r="578" spans="1:7" x14ac:dyDescent="0.2">
      <c r="A578" s="1861" t="s">
        <v>2425</v>
      </c>
      <c r="B578" s="28" t="s">
        <v>1438</v>
      </c>
      <c r="C578" s="28" t="s">
        <v>1989</v>
      </c>
      <c r="D578" s="28">
        <v>195000</v>
      </c>
      <c r="E578" s="28">
        <v>116974</v>
      </c>
      <c r="F578" s="28">
        <v>78026</v>
      </c>
      <c r="G578" s="1868" t="s">
        <v>1440</v>
      </c>
    </row>
    <row r="579" spans="1:7" x14ac:dyDescent="0.2">
      <c r="A579" s="1861" t="s">
        <v>2425</v>
      </c>
      <c r="B579" s="28" t="s">
        <v>1438</v>
      </c>
      <c r="C579" s="28" t="s">
        <v>1991</v>
      </c>
      <c r="D579" s="28">
        <v>19965787</v>
      </c>
      <c r="E579" s="28">
        <v>15560721</v>
      </c>
      <c r="F579" s="28">
        <v>4405066</v>
      </c>
      <c r="G579" s="1868" t="s">
        <v>1440</v>
      </c>
    </row>
    <row r="580" spans="1:7" x14ac:dyDescent="0.2">
      <c r="A580" s="1861" t="s">
        <v>2425</v>
      </c>
      <c r="B580" s="28" t="s">
        <v>1438</v>
      </c>
      <c r="C580" s="28" t="s">
        <v>1992</v>
      </c>
      <c r="D580" s="28">
        <v>18222777</v>
      </c>
      <c r="E580" s="28">
        <v>3995601</v>
      </c>
      <c r="F580" s="28">
        <v>14227176</v>
      </c>
      <c r="G580" s="1868" t="s">
        <v>1440</v>
      </c>
    </row>
    <row r="581" spans="1:7" x14ac:dyDescent="0.2">
      <c r="A581" s="1861" t="s">
        <v>2425</v>
      </c>
      <c r="B581" s="28" t="s">
        <v>1438</v>
      </c>
      <c r="C581" s="28" t="s">
        <v>1994</v>
      </c>
      <c r="D581" s="28">
        <v>18957581</v>
      </c>
      <c r="E581" s="28">
        <v>8352783</v>
      </c>
      <c r="F581" s="28">
        <v>10604798</v>
      </c>
      <c r="G581" s="1868" t="s">
        <v>1440</v>
      </c>
    </row>
    <row r="582" spans="1:7" x14ac:dyDescent="0.2">
      <c r="A582" s="1861" t="s">
        <v>2425</v>
      </c>
      <c r="B582" s="28" t="s">
        <v>1438</v>
      </c>
      <c r="C582" s="28" t="s">
        <v>1995</v>
      </c>
      <c r="D582" s="28">
        <v>12882044</v>
      </c>
      <c r="E582" s="28">
        <v>6354738</v>
      </c>
      <c r="F582" s="28">
        <v>6527306</v>
      </c>
      <c r="G582" s="1868" t="s">
        <v>1440</v>
      </c>
    </row>
    <row r="583" spans="1:7" x14ac:dyDescent="0.2">
      <c r="A583" s="1861" t="s">
        <v>2425</v>
      </c>
      <c r="B583" s="28" t="s">
        <v>1438</v>
      </c>
      <c r="C583" s="28" t="s">
        <v>1996</v>
      </c>
      <c r="D583" s="28">
        <v>448389</v>
      </c>
      <c r="E583" s="28">
        <v>174949</v>
      </c>
      <c r="F583" s="28">
        <v>273440</v>
      </c>
      <c r="G583" s="1868" t="s">
        <v>1440</v>
      </c>
    </row>
    <row r="584" spans="1:7" x14ac:dyDescent="0.2">
      <c r="A584" s="1861" t="s">
        <v>2425</v>
      </c>
      <c r="B584" s="28" t="s">
        <v>1438</v>
      </c>
      <c r="C584" s="28" t="s">
        <v>1999</v>
      </c>
      <c r="D584" s="28">
        <v>10152677</v>
      </c>
      <c r="E584" s="28">
        <v>3809336</v>
      </c>
      <c r="F584" s="28">
        <v>6343341</v>
      </c>
      <c r="G584" s="1868" t="s">
        <v>1440</v>
      </c>
    </row>
    <row r="585" spans="1:7" x14ac:dyDescent="0.2">
      <c r="A585" s="1861" t="s">
        <v>2425</v>
      </c>
      <c r="B585" s="28" t="s">
        <v>1438</v>
      </c>
      <c r="C585" s="28" t="s">
        <v>2001</v>
      </c>
      <c r="D585" s="28">
        <v>2556000</v>
      </c>
      <c r="E585" s="28">
        <v>1534006</v>
      </c>
      <c r="F585" s="28">
        <v>1021994</v>
      </c>
      <c r="G585" s="1868" t="s">
        <v>1440</v>
      </c>
    </row>
    <row r="586" spans="1:7" x14ac:dyDescent="0.2">
      <c r="A586" s="1861" t="s">
        <v>2425</v>
      </c>
      <c r="B586" s="28" t="s">
        <v>1438</v>
      </c>
      <c r="C586" s="28" t="s">
        <v>2003</v>
      </c>
      <c r="D586" s="28">
        <v>542550</v>
      </c>
      <c r="E586" s="28">
        <v>122634</v>
      </c>
      <c r="F586" s="28">
        <v>419916</v>
      </c>
      <c r="G586" s="1868" t="s">
        <v>1440</v>
      </c>
    </row>
    <row r="587" spans="1:7" x14ac:dyDescent="0.2">
      <c r="A587" s="1861" t="s">
        <v>2425</v>
      </c>
      <c r="B587" s="28" t="s">
        <v>1438</v>
      </c>
      <c r="C587" s="28" t="s">
        <v>2004</v>
      </c>
      <c r="D587" s="28">
        <v>172000</v>
      </c>
      <c r="E587" s="28">
        <v>102868</v>
      </c>
      <c r="F587" s="28">
        <v>69132</v>
      </c>
      <c r="G587" s="1868" t="s">
        <v>1440</v>
      </c>
    </row>
    <row r="588" spans="1:7" x14ac:dyDescent="0.2">
      <c r="A588" s="1861" t="s">
        <v>2425</v>
      </c>
      <c r="B588" s="28" t="s">
        <v>1438</v>
      </c>
      <c r="C588" s="28" t="s">
        <v>2006</v>
      </c>
      <c r="D588" s="28">
        <v>21528274</v>
      </c>
      <c r="E588" s="28">
        <v>14791246</v>
      </c>
      <c r="F588" s="28">
        <v>6737028</v>
      </c>
      <c r="G588" s="1868" t="s">
        <v>1440</v>
      </c>
    </row>
    <row r="589" spans="1:7" x14ac:dyDescent="0.2">
      <c r="A589" s="1861" t="s">
        <v>2425</v>
      </c>
      <c r="B589" s="28" t="s">
        <v>1438</v>
      </c>
      <c r="C589" s="28" t="s">
        <v>2007</v>
      </c>
      <c r="D589" s="28">
        <v>1088684</v>
      </c>
      <c r="E589" s="28">
        <v>424588</v>
      </c>
      <c r="F589" s="28">
        <v>664096</v>
      </c>
      <c r="G589" s="1868" t="s">
        <v>1440</v>
      </c>
    </row>
    <row r="590" spans="1:7" x14ac:dyDescent="0.2">
      <c r="A590" s="1861" t="s">
        <v>2425</v>
      </c>
      <c r="B590" s="28" t="s">
        <v>1438</v>
      </c>
      <c r="C590" s="28" t="s">
        <v>2008</v>
      </c>
      <c r="D590" s="28">
        <v>1951331</v>
      </c>
      <c r="E590" s="28">
        <v>443236</v>
      </c>
      <c r="F590" s="28">
        <v>1508095</v>
      </c>
      <c r="G590" s="1868" t="s">
        <v>1440</v>
      </c>
    </row>
    <row r="591" spans="1:7" x14ac:dyDescent="0.2">
      <c r="A591" s="1861" t="s">
        <v>2425</v>
      </c>
      <c r="B591" s="28" t="s">
        <v>1438</v>
      </c>
      <c r="C591" s="28" t="s">
        <v>2011</v>
      </c>
      <c r="D591" s="28">
        <v>5117438</v>
      </c>
      <c r="E591" s="28">
        <v>3341142</v>
      </c>
      <c r="F591" s="28">
        <v>1776296</v>
      </c>
      <c r="G591" s="1868" t="s">
        <v>1440</v>
      </c>
    </row>
    <row r="592" spans="1:7" x14ac:dyDescent="0.2">
      <c r="A592" s="1861" t="s">
        <v>2425</v>
      </c>
      <c r="B592" s="28" t="s">
        <v>1438</v>
      </c>
      <c r="C592" s="28" t="s">
        <v>2012</v>
      </c>
      <c r="D592" s="28">
        <v>6560000</v>
      </c>
      <c r="E592" s="28">
        <v>3937120</v>
      </c>
      <c r="F592" s="28">
        <v>2622880</v>
      </c>
      <c r="G592" s="1868" t="s">
        <v>1440</v>
      </c>
    </row>
    <row r="593" spans="1:7" x14ac:dyDescent="0.2">
      <c r="A593" s="1861" t="s">
        <v>2425</v>
      </c>
      <c r="B593" s="28" t="s">
        <v>1438</v>
      </c>
      <c r="C593" s="28" t="s">
        <v>2013</v>
      </c>
      <c r="D593" s="28">
        <v>1773990</v>
      </c>
      <c r="E593" s="28">
        <v>1465275</v>
      </c>
      <c r="F593" s="28">
        <v>308715</v>
      </c>
      <c r="G593" s="1868" t="s">
        <v>1440</v>
      </c>
    </row>
    <row r="594" spans="1:7" x14ac:dyDescent="0.2">
      <c r="A594" s="1861" t="s">
        <v>2425</v>
      </c>
      <c r="B594" s="28" t="s">
        <v>1438</v>
      </c>
      <c r="C594" s="28" t="s">
        <v>2014</v>
      </c>
      <c r="D594" s="28">
        <v>225000</v>
      </c>
      <c r="E594" s="28">
        <v>133695</v>
      </c>
      <c r="F594" s="28">
        <v>91305</v>
      </c>
      <c r="G594" s="1868" t="s">
        <v>1440</v>
      </c>
    </row>
    <row r="595" spans="1:7" x14ac:dyDescent="0.2">
      <c r="A595" s="1861" t="s">
        <v>2425</v>
      </c>
      <c r="B595" s="28" t="s">
        <v>1438</v>
      </c>
      <c r="C595" s="28" t="s">
        <v>2016</v>
      </c>
      <c r="D595" s="28">
        <v>1758000</v>
      </c>
      <c r="E595" s="28">
        <v>1053873</v>
      </c>
      <c r="F595" s="28">
        <v>704127</v>
      </c>
      <c r="G595" s="1868" t="s">
        <v>1440</v>
      </c>
    </row>
    <row r="596" spans="1:7" x14ac:dyDescent="0.2">
      <c r="A596" s="1861" t="s">
        <v>2425</v>
      </c>
      <c r="B596" s="28" t="s">
        <v>1438</v>
      </c>
      <c r="C596" s="28" t="s">
        <v>2018</v>
      </c>
      <c r="D596" s="28">
        <v>157000</v>
      </c>
      <c r="E596" s="28">
        <v>94492</v>
      </c>
      <c r="F596" s="28">
        <v>62508</v>
      </c>
      <c r="G596" s="1868" t="s">
        <v>1440</v>
      </c>
    </row>
    <row r="597" spans="1:7" x14ac:dyDescent="0.2">
      <c r="A597" s="1861" t="s">
        <v>2425</v>
      </c>
      <c r="B597" s="28" t="s">
        <v>1438</v>
      </c>
      <c r="C597" s="28" t="s">
        <v>2019</v>
      </c>
      <c r="D597" s="28">
        <v>6968214</v>
      </c>
      <c r="E597" s="28">
        <v>5646157</v>
      </c>
      <c r="F597" s="28">
        <v>1322057</v>
      </c>
      <c r="G597" s="1868" t="s">
        <v>1440</v>
      </c>
    </row>
    <row r="598" spans="1:7" x14ac:dyDescent="0.2">
      <c r="A598" s="1861" t="s">
        <v>2425</v>
      </c>
      <c r="B598" s="28" t="s">
        <v>1438</v>
      </c>
      <c r="C598" s="28" t="s">
        <v>2025</v>
      </c>
      <c r="D598" s="28">
        <v>202000</v>
      </c>
      <c r="E598" s="28">
        <v>122328</v>
      </c>
      <c r="F598" s="28">
        <v>79672</v>
      </c>
      <c r="G598" s="1868" t="s">
        <v>1440</v>
      </c>
    </row>
    <row r="599" spans="1:7" x14ac:dyDescent="0.2">
      <c r="A599" s="1861" t="s">
        <v>2425</v>
      </c>
      <c r="B599" s="28" t="s">
        <v>1438</v>
      </c>
      <c r="C599" s="28" t="s">
        <v>2027</v>
      </c>
      <c r="D599" s="28">
        <v>30192227</v>
      </c>
      <c r="E599" s="28">
        <v>21456156</v>
      </c>
      <c r="F599" s="28">
        <v>8736071</v>
      </c>
      <c r="G599" s="1868" t="s">
        <v>1440</v>
      </c>
    </row>
    <row r="600" spans="1:7" x14ac:dyDescent="0.2">
      <c r="A600" s="1861" t="s">
        <v>2425</v>
      </c>
      <c r="B600" s="28" t="s">
        <v>1438</v>
      </c>
      <c r="C600" s="28" t="s">
        <v>2028</v>
      </c>
      <c r="D600" s="28">
        <v>4724390</v>
      </c>
      <c r="E600" s="28">
        <v>1075609</v>
      </c>
      <c r="F600" s="28">
        <v>3648781</v>
      </c>
      <c r="G600" s="1868" t="s">
        <v>1440</v>
      </c>
    </row>
    <row r="601" spans="1:7" x14ac:dyDescent="0.2">
      <c r="A601" s="1861" t="s">
        <v>2425</v>
      </c>
      <c r="B601" s="28" t="s">
        <v>1438</v>
      </c>
      <c r="C601" s="28" t="s">
        <v>2029</v>
      </c>
      <c r="D601" s="28">
        <v>8900430</v>
      </c>
      <c r="E601" s="28">
        <v>2026371</v>
      </c>
      <c r="F601" s="28">
        <v>6874059</v>
      </c>
      <c r="G601" s="1868" t="s">
        <v>1440</v>
      </c>
    </row>
    <row r="602" spans="1:7" x14ac:dyDescent="0.2">
      <c r="A602" s="1861" t="s">
        <v>2425</v>
      </c>
      <c r="B602" s="28" t="s">
        <v>1438</v>
      </c>
      <c r="C602" s="28" t="s">
        <v>2030</v>
      </c>
      <c r="D602" s="28">
        <v>6316927</v>
      </c>
      <c r="E602" s="28">
        <v>1438178</v>
      </c>
      <c r="F602" s="28">
        <v>4878749</v>
      </c>
      <c r="G602" s="1868" t="s">
        <v>1440</v>
      </c>
    </row>
    <row r="603" spans="1:7" x14ac:dyDescent="0.2">
      <c r="A603" s="1861" t="s">
        <v>2425</v>
      </c>
      <c r="B603" s="28" t="s">
        <v>1438</v>
      </c>
      <c r="C603" s="28" t="s">
        <v>2031</v>
      </c>
      <c r="D603" s="28">
        <v>4546783</v>
      </c>
      <c r="E603" s="28">
        <v>1035170</v>
      </c>
      <c r="F603" s="28">
        <v>3511613</v>
      </c>
      <c r="G603" s="1868" t="s">
        <v>1440</v>
      </c>
    </row>
    <row r="604" spans="1:7" x14ac:dyDescent="0.2">
      <c r="A604" s="1861" t="s">
        <v>2425</v>
      </c>
      <c r="B604" s="28" t="s">
        <v>1438</v>
      </c>
      <c r="C604" s="28" t="s">
        <v>2032</v>
      </c>
      <c r="D604" s="28">
        <v>338281</v>
      </c>
      <c r="E604" s="28">
        <v>193321</v>
      </c>
      <c r="F604" s="28">
        <v>144960</v>
      </c>
      <c r="G604" s="1868" t="s">
        <v>1440</v>
      </c>
    </row>
    <row r="605" spans="1:7" x14ac:dyDescent="0.2">
      <c r="A605" s="1861" t="s">
        <v>2425</v>
      </c>
      <c r="B605" s="28" t="s">
        <v>1438</v>
      </c>
      <c r="C605" s="28" t="s">
        <v>2032</v>
      </c>
      <c r="D605" s="28">
        <v>338282</v>
      </c>
      <c r="E605" s="28">
        <v>193321</v>
      </c>
      <c r="F605" s="28">
        <v>144961</v>
      </c>
      <c r="G605" s="1868" t="s">
        <v>1440</v>
      </c>
    </row>
    <row r="606" spans="1:7" x14ac:dyDescent="0.2">
      <c r="A606" s="1861" t="s">
        <v>2425</v>
      </c>
      <c r="B606" s="28" t="s">
        <v>1438</v>
      </c>
      <c r="C606" s="28" t="s">
        <v>2034</v>
      </c>
      <c r="D606" s="28">
        <v>12305561</v>
      </c>
      <c r="E606" s="28">
        <v>2458333</v>
      </c>
      <c r="F606" s="28">
        <v>9847228</v>
      </c>
      <c r="G606" s="1868" t="s">
        <v>1440</v>
      </c>
    </row>
    <row r="607" spans="1:7" x14ac:dyDescent="0.2">
      <c r="A607" s="1861" t="s">
        <v>2425</v>
      </c>
      <c r="B607" s="28" t="s">
        <v>1438</v>
      </c>
      <c r="C607" s="28" t="s">
        <v>2035</v>
      </c>
      <c r="D607" s="28">
        <v>3102000</v>
      </c>
      <c r="E607" s="28">
        <v>1862068</v>
      </c>
      <c r="F607" s="28">
        <v>1239932</v>
      </c>
      <c r="G607" s="1868" t="s">
        <v>1440</v>
      </c>
    </row>
    <row r="608" spans="1:7" x14ac:dyDescent="0.2">
      <c r="A608" s="1861" t="s">
        <v>2425</v>
      </c>
      <c r="B608" s="28" t="s">
        <v>1438</v>
      </c>
      <c r="C608" s="28" t="s">
        <v>2036</v>
      </c>
      <c r="D608" s="28">
        <v>2838000</v>
      </c>
      <c r="E608" s="28">
        <v>1702787</v>
      </c>
      <c r="F608" s="28">
        <v>1135213</v>
      </c>
      <c r="G608" s="1868" t="s">
        <v>1440</v>
      </c>
    </row>
    <row r="609" spans="1:7" x14ac:dyDescent="0.2">
      <c r="A609" s="1861" t="s">
        <v>2425</v>
      </c>
      <c r="B609" s="28" t="s">
        <v>1438</v>
      </c>
      <c r="C609" s="28" t="s">
        <v>2037</v>
      </c>
      <c r="D609" s="28">
        <v>225000</v>
      </c>
      <c r="E609" s="28">
        <v>133695</v>
      </c>
      <c r="F609" s="28">
        <v>91305</v>
      </c>
      <c r="G609" s="1868" t="s">
        <v>1440</v>
      </c>
    </row>
    <row r="610" spans="1:7" x14ac:dyDescent="0.2">
      <c r="A610" s="1861" t="s">
        <v>2425</v>
      </c>
      <c r="B610" s="28" t="s">
        <v>1438</v>
      </c>
      <c r="C610" s="28" t="s">
        <v>2038</v>
      </c>
      <c r="D610" s="28">
        <v>7328150</v>
      </c>
      <c r="E610" s="28">
        <v>6155970</v>
      </c>
      <c r="F610" s="28">
        <v>1172180</v>
      </c>
      <c r="G610" s="1868" t="s">
        <v>1440</v>
      </c>
    </row>
    <row r="611" spans="1:7" x14ac:dyDescent="0.2">
      <c r="A611" s="1861" t="s">
        <v>2425</v>
      </c>
      <c r="B611" s="28" t="s">
        <v>1438</v>
      </c>
      <c r="C611" s="28" t="s">
        <v>2040</v>
      </c>
      <c r="D611" s="28">
        <v>1525000</v>
      </c>
      <c r="E611" s="28">
        <v>914448</v>
      </c>
      <c r="F611" s="28">
        <v>610552</v>
      </c>
      <c r="G611" s="1868" t="s">
        <v>1440</v>
      </c>
    </row>
    <row r="612" spans="1:7" x14ac:dyDescent="0.2">
      <c r="A612" s="1861" t="s">
        <v>2425</v>
      </c>
      <c r="B612" s="28" t="s">
        <v>1438</v>
      </c>
      <c r="C612" s="28" t="s">
        <v>2041</v>
      </c>
      <c r="D612" s="28">
        <v>42840000</v>
      </c>
      <c r="E612" s="28">
        <v>26325705</v>
      </c>
      <c r="F612" s="28">
        <v>16514295</v>
      </c>
      <c r="G612" s="1868" t="s">
        <v>1440</v>
      </c>
    </row>
    <row r="613" spans="1:7" x14ac:dyDescent="0.2">
      <c r="A613" s="1861" t="s">
        <v>2425</v>
      </c>
      <c r="B613" s="28" t="s">
        <v>1438</v>
      </c>
      <c r="C613" s="28" t="s">
        <v>2042</v>
      </c>
      <c r="D613" s="28">
        <v>5599300</v>
      </c>
      <c r="E613" s="28">
        <v>4532218</v>
      </c>
      <c r="F613" s="28">
        <v>1067082</v>
      </c>
      <c r="G613" s="1868" t="s">
        <v>1440</v>
      </c>
    </row>
    <row r="614" spans="1:7" x14ac:dyDescent="0.2">
      <c r="A614" s="1861" t="s">
        <v>2425</v>
      </c>
      <c r="B614" s="28" t="s">
        <v>1438</v>
      </c>
      <c r="C614" s="28" t="s">
        <v>2043</v>
      </c>
      <c r="D614" s="28">
        <v>135000</v>
      </c>
      <c r="E614" s="28">
        <v>80780</v>
      </c>
      <c r="F614" s="28">
        <v>54220</v>
      </c>
      <c r="G614" s="1868" t="s">
        <v>1440</v>
      </c>
    </row>
    <row r="615" spans="1:7" x14ac:dyDescent="0.2">
      <c r="A615" s="1861" t="s">
        <v>2425</v>
      </c>
      <c r="B615" s="28" t="s">
        <v>1438</v>
      </c>
      <c r="C615" s="28" t="s">
        <v>2045</v>
      </c>
      <c r="D615" s="28">
        <v>995500</v>
      </c>
      <c r="E615" s="28">
        <v>512575</v>
      </c>
      <c r="F615" s="28">
        <v>482925</v>
      </c>
      <c r="G615" s="1868" t="s">
        <v>1440</v>
      </c>
    </row>
    <row r="616" spans="1:7" x14ac:dyDescent="0.2">
      <c r="A616" s="1861" t="s">
        <v>2425</v>
      </c>
      <c r="B616" s="28" t="s">
        <v>1438</v>
      </c>
      <c r="C616" s="28" t="s">
        <v>2047</v>
      </c>
      <c r="D616" s="28">
        <v>20135346</v>
      </c>
      <c r="E616" s="28">
        <v>12029147</v>
      </c>
      <c r="F616" s="28">
        <v>8106199</v>
      </c>
      <c r="G616" s="1868" t="s">
        <v>1440</v>
      </c>
    </row>
    <row r="617" spans="1:7" x14ac:dyDescent="0.2">
      <c r="A617" s="1861" t="s">
        <v>2425</v>
      </c>
      <c r="B617" s="28" t="s">
        <v>1438</v>
      </c>
      <c r="C617" s="28" t="s">
        <v>2048</v>
      </c>
      <c r="D617" s="28">
        <v>210000</v>
      </c>
      <c r="E617" s="28">
        <v>48001</v>
      </c>
      <c r="F617" s="28">
        <v>161999</v>
      </c>
      <c r="G617" s="1868" t="s">
        <v>1440</v>
      </c>
    </row>
    <row r="618" spans="1:7" x14ac:dyDescent="0.2">
      <c r="A618" s="1861" t="s">
        <v>2425</v>
      </c>
      <c r="B618" s="28" t="s">
        <v>1438</v>
      </c>
      <c r="C618" s="28" t="s">
        <v>2049</v>
      </c>
      <c r="D618" s="28">
        <v>6452</v>
      </c>
      <c r="E618" s="28">
        <v>2792</v>
      </c>
      <c r="F618" s="28">
        <v>3660</v>
      </c>
      <c r="G618" s="1868" t="s">
        <v>1440</v>
      </c>
    </row>
    <row r="619" spans="1:7" x14ac:dyDescent="0.2">
      <c r="A619" s="1861" t="s">
        <v>2425</v>
      </c>
      <c r="B619" s="28" t="s">
        <v>1438</v>
      </c>
      <c r="C619" s="28" t="s">
        <v>2051</v>
      </c>
      <c r="D619" s="28">
        <v>18600</v>
      </c>
      <c r="E619" s="28">
        <v>6707</v>
      </c>
      <c r="F619" s="28">
        <v>11893</v>
      </c>
      <c r="G619" s="1868" t="s">
        <v>1440</v>
      </c>
    </row>
    <row r="620" spans="1:7" x14ac:dyDescent="0.2">
      <c r="A620" s="1861" t="s">
        <v>2425</v>
      </c>
      <c r="B620" s="28" t="s">
        <v>1438</v>
      </c>
      <c r="C620" s="28" t="s">
        <v>2053</v>
      </c>
      <c r="D620" s="28">
        <v>78885</v>
      </c>
      <c r="E620" s="28">
        <v>31124</v>
      </c>
      <c r="F620" s="28">
        <v>47761</v>
      </c>
      <c r="G620" s="1868" t="s">
        <v>1440</v>
      </c>
    </row>
    <row r="621" spans="1:7" x14ac:dyDescent="0.2">
      <c r="A621" s="1861" t="s">
        <v>2425</v>
      </c>
      <c r="B621" s="28" t="s">
        <v>1438</v>
      </c>
      <c r="C621" s="28" t="s">
        <v>2055</v>
      </c>
      <c r="D621" s="28">
        <v>4293160</v>
      </c>
      <c r="E621" s="28">
        <v>2637534</v>
      </c>
      <c r="F621" s="28">
        <v>1655626</v>
      </c>
      <c r="G621" s="1868" t="s">
        <v>1440</v>
      </c>
    </row>
    <row r="622" spans="1:7" x14ac:dyDescent="0.2">
      <c r="A622" s="1861" t="s">
        <v>2425</v>
      </c>
      <c r="B622" s="28" t="s">
        <v>1438</v>
      </c>
      <c r="C622" s="28" t="s">
        <v>2056</v>
      </c>
      <c r="D622" s="28">
        <v>205279</v>
      </c>
      <c r="E622" s="28">
        <v>83213</v>
      </c>
      <c r="F622" s="28">
        <v>122066</v>
      </c>
      <c r="G622" s="1868" t="s">
        <v>1440</v>
      </c>
    </row>
    <row r="623" spans="1:7" x14ac:dyDescent="0.2">
      <c r="A623" s="1861" t="s">
        <v>2425</v>
      </c>
      <c r="B623" s="28" t="s">
        <v>1438</v>
      </c>
      <c r="C623" s="28" t="s">
        <v>2057</v>
      </c>
      <c r="D623" s="28">
        <v>270000</v>
      </c>
      <c r="E623" s="28">
        <v>161542</v>
      </c>
      <c r="F623" s="28">
        <v>108458</v>
      </c>
      <c r="G623" s="1868" t="s">
        <v>1440</v>
      </c>
    </row>
    <row r="624" spans="1:7" x14ac:dyDescent="0.2">
      <c r="A624" s="1861" t="s">
        <v>2425</v>
      </c>
      <c r="B624" s="28" t="s">
        <v>1438</v>
      </c>
      <c r="C624" s="28" t="s">
        <v>2058</v>
      </c>
      <c r="D624" s="28">
        <v>1602950</v>
      </c>
      <c r="E624" s="28">
        <v>544251</v>
      </c>
      <c r="F624" s="28">
        <v>1058699</v>
      </c>
      <c r="G624" s="1868" t="s">
        <v>1440</v>
      </c>
    </row>
    <row r="625" spans="1:7" x14ac:dyDescent="0.2">
      <c r="A625" s="1861" t="s">
        <v>2425</v>
      </c>
      <c r="B625" s="28" t="s">
        <v>1438</v>
      </c>
      <c r="C625" s="28" t="s">
        <v>2060</v>
      </c>
      <c r="D625" s="28">
        <v>421000</v>
      </c>
      <c r="E625" s="28">
        <v>253782</v>
      </c>
      <c r="F625" s="28">
        <v>167218</v>
      </c>
      <c r="G625" s="1868" t="s">
        <v>1440</v>
      </c>
    </row>
    <row r="626" spans="1:7" x14ac:dyDescent="0.2">
      <c r="A626" s="1861" t="s">
        <v>2425</v>
      </c>
      <c r="B626" s="28" t="s">
        <v>1438</v>
      </c>
      <c r="C626" s="28" t="s">
        <v>2061</v>
      </c>
      <c r="D626" s="28">
        <v>412000</v>
      </c>
      <c r="E626" s="28">
        <v>247676</v>
      </c>
      <c r="F626" s="28">
        <v>164324</v>
      </c>
      <c r="G626" s="1868" t="s">
        <v>1440</v>
      </c>
    </row>
    <row r="627" spans="1:7" x14ac:dyDescent="0.2">
      <c r="A627" s="1861" t="s">
        <v>2425</v>
      </c>
      <c r="B627" s="28" t="s">
        <v>1438</v>
      </c>
      <c r="C627" s="28" t="s">
        <v>1727</v>
      </c>
      <c r="D627" s="28">
        <v>85000</v>
      </c>
      <c r="E627" s="28">
        <v>51068</v>
      </c>
      <c r="F627" s="28">
        <v>33932</v>
      </c>
      <c r="G627" s="1868" t="s">
        <v>1440</v>
      </c>
    </row>
    <row r="628" spans="1:7" x14ac:dyDescent="0.2">
      <c r="A628" s="1861" t="s">
        <v>2425</v>
      </c>
      <c r="B628" s="28" t="s">
        <v>1438</v>
      </c>
      <c r="C628" s="28" t="s">
        <v>2068</v>
      </c>
      <c r="D628" s="28">
        <v>316000</v>
      </c>
      <c r="E628" s="28">
        <v>189752</v>
      </c>
      <c r="F628" s="28">
        <v>126248</v>
      </c>
      <c r="G628" s="1868" t="s">
        <v>1440</v>
      </c>
    </row>
    <row r="629" spans="1:7" x14ac:dyDescent="0.2">
      <c r="A629" s="1861" t="s">
        <v>2425</v>
      </c>
      <c r="B629" s="28" t="s">
        <v>1438</v>
      </c>
      <c r="C629" s="28" t="s">
        <v>2070</v>
      </c>
      <c r="D629" s="28">
        <v>1240000</v>
      </c>
      <c r="E629" s="28">
        <v>744530</v>
      </c>
      <c r="F629" s="28">
        <v>495470</v>
      </c>
      <c r="G629" s="1868" t="s">
        <v>1440</v>
      </c>
    </row>
    <row r="630" spans="1:7" x14ac:dyDescent="0.2">
      <c r="A630" s="1861" t="s">
        <v>2425</v>
      </c>
      <c r="B630" s="28" t="s">
        <v>1438</v>
      </c>
      <c r="C630" s="28" t="s">
        <v>2074</v>
      </c>
      <c r="D630" s="28">
        <v>33000</v>
      </c>
      <c r="E630" s="28">
        <v>20606</v>
      </c>
      <c r="F630" s="28">
        <v>12394</v>
      </c>
      <c r="G630" s="1868" t="s">
        <v>1440</v>
      </c>
    </row>
    <row r="631" spans="1:7" x14ac:dyDescent="0.2">
      <c r="A631" s="1861" t="s">
        <v>2425</v>
      </c>
      <c r="B631" s="28" t="s">
        <v>1438</v>
      </c>
      <c r="C631" s="28" t="s">
        <v>2078</v>
      </c>
      <c r="D631" s="28">
        <v>5360000</v>
      </c>
      <c r="E631" s="28">
        <v>3218550</v>
      </c>
      <c r="F631" s="28">
        <v>2141450</v>
      </c>
      <c r="G631" s="1868" t="s">
        <v>1440</v>
      </c>
    </row>
    <row r="632" spans="1:7" x14ac:dyDescent="0.2">
      <c r="A632" s="1861" t="s">
        <v>2425</v>
      </c>
      <c r="B632" s="28" t="s">
        <v>1438</v>
      </c>
      <c r="C632" s="28" t="s">
        <v>2081</v>
      </c>
      <c r="D632" s="28">
        <v>3914248</v>
      </c>
      <c r="E632" s="28">
        <v>3069392</v>
      </c>
      <c r="F632" s="28">
        <v>844856</v>
      </c>
      <c r="G632" s="1868" t="s">
        <v>1440</v>
      </c>
    </row>
    <row r="633" spans="1:7" x14ac:dyDescent="0.2">
      <c r="A633" s="1861" t="s">
        <v>2425</v>
      </c>
      <c r="B633" s="28" t="s">
        <v>1438</v>
      </c>
      <c r="C633" s="28" t="s">
        <v>2085</v>
      </c>
      <c r="D633" s="28">
        <v>19127402</v>
      </c>
      <c r="E633" s="28">
        <v>10017490</v>
      </c>
      <c r="F633" s="28">
        <v>9109912</v>
      </c>
      <c r="G633" s="1868" t="s">
        <v>1440</v>
      </c>
    </row>
    <row r="634" spans="1:7" x14ac:dyDescent="0.2">
      <c r="A634" s="1861" t="s">
        <v>2425</v>
      </c>
      <c r="B634" s="28" t="s">
        <v>1438</v>
      </c>
      <c r="C634" s="28" t="s">
        <v>2086</v>
      </c>
      <c r="D634" s="28">
        <v>3980412</v>
      </c>
      <c r="E634" s="28">
        <v>2171095</v>
      </c>
      <c r="F634" s="28">
        <v>1809317</v>
      </c>
      <c r="G634" s="1868" t="s">
        <v>1440</v>
      </c>
    </row>
    <row r="635" spans="1:7" x14ac:dyDescent="0.2">
      <c r="A635" s="1861" t="s">
        <v>2425</v>
      </c>
      <c r="B635" s="28" t="s">
        <v>1438</v>
      </c>
      <c r="C635" s="28" t="s">
        <v>2088</v>
      </c>
      <c r="D635" s="28">
        <v>8217720</v>
      </c>
      <c r="E635" s="28">
        <v>2905633</v>
      </c>
      <c r="F635" s="28">
        <v>5312087</v>
      </c>
      <c r="G635" s="1868" t="s">
        <v>1440</v>
      </c>
    </row>
    <row r="636" spans="1:7" x14ac:dyDescent="0.2">
      <c r="A636" s="1861" t="s">
        <v>2425</v>
      </c>
      <c r="B636" s="28" t="s">
        <v>1438</v>
      </c>
      <c r="C636" s="28" t="s">
        <v>2091</v>
      </c>
      <c r="D636" s="28">
        <v>441000</v>
      </c>
      <c r="E636" s="28">
        <v>264034</v>
      </c>
      <c r="F636" s="28">
        <v>176966</v>
      </c>
      <c r="G636" s="1868" t="s">
        <v>1440</v>
      </c>
    </row>
    <row r="637" spans="1:7" x14ac:dyDescent="0.2">
      <c r="A637" s="1861" t="s">
        <v>2425</v>
      </c>
      <c r="B637" s="28" t="s">
        <v>1438</v>
      </c>
      <c r="C637" s="28" t="s">
        <v>2094</v>
      </c>
      <c r="D637" s="28">
        <v>13263964</v>
      </c>
      <c r="E637" s="28">
        <v>3780605</v>
      </c>
      <c r="F637" s="28">
        <v>9483359</v>
      </c>
      <c r="G637" s="1868" t="s">
        <v>1440</v>
      </c>
    </row>
    <row r="638" spans="1:7" x14ac:dyDescent="0.2">
      <c r="A638" s="1861" t="s">
        <v>2425</v>
      </c>
      <c r="B638" s="28" t="s">
        <v>1438</v>
      </c>
      <c r="C638" s="28" t="s">
        <v>2095</v>
      </c>
      <c r="D638" s="28">
        <v>1869256</v>
      </c>
      <c r="E638" s="28">
        <v>988600</v>
      </c>
      <c r="F638" s="28">
        <v>880656</v>
      </c>
      <c r="G638" s="1868" t="s">
        <v>1440</v>
      </c>
    </row>
    <row r="639" spans="1:7" x14ac:dyDescent="0.2">
      <c r="A639" s="1861" t="s">
        <v>2425</v>
      </c>
      <c r="B639" s="28" t="s">
        <v>1438</v>
      </c>
      <c r="C639" s="28" t="s">
        <v>2097</v>
      </c>
      <c r="D639" s="28">
        <v>16184670</v>
      </c>
      <c r="E639" s="28">
        <v>8531209</v>
      </c>
      <c r="F639" s="28">
        <v>7653461</v>
      </c>
      <c r="G639" s="1868" t="s">
        <v>1440</v>
      </c>
    </row>
    <row r="640" spans="1:7" x14ac:dyDescent="0.2">
      <c r="A640" s="1861" t="s">
        <v>2425</v>
      </c>
      <c r="B640" s="28" t="s">
        <v>1438</v>
      </c>
      <c r="C640" s="28" t="s">
        <v>2099</v>
      </c>
      <c r="D640" s="28">
        <v>607000</v>
      </c>
      <c r="E640" s="28">
        <v>364650</v>
      </c>
      <c r="F640" s="28">
        <v>242350</v>
      </c>
      <c r="G640" s="1868" t="s">
        <v>1440</v>
      </c>
    </row>
    <row r="641" spans="1:7" x14ac:dyDescent="0.2">
      <c r="A641" s="1861" t="s">
        <v>2425</v>
      </c>
      <c r="B641" s="28" t="s">
        <v>1438</v>
      </c>
      <c r="C641" s="28" t="s">
        <v>3160</v>
      </c>
      <c r="D641" s="28">
        <v>7477383</v>
      </c>
      <c r="E641" s="28">
        <v>294894</v>
      </c>
      <c r="F641" s="28">
        <v>7182489</v>
      </c>
      <c r="G641" s="1868" t="s">
        <v>1440</v>
      </c>
    </row>
    <row r="642" spans="1:7" x14ac:dyDescent="0.2">
      <c r="A642" s="1861" t="s">
        <v>2425</v>
      </c>
      <c r="B642" s="28" t="s">
        <v>1438</v>
      </c>
      <c r="C642" s="28" t="s">
        <v>2107</v>
      </c>
      <c r="D642" s="28">
        <v>1775000</v>
      </c>
      <c r="E642" s="28">
        <v>1449278</v>
      </c>
      <c r="F642" s="28">
        <v>325722</v>
      </c>
      <c r="G642" s="1868" t="s">
        <v>1440</v>
      </c>
    </row>
    <row r="643" spans="1:7" x14ac:dyDescent="0.2">
      <c r="A643" s="1861" t="s">
        <v>2425</v>
      </c>
      <c r="B643" s="28" t="s">
        <v>1438</v>
      </c>
      <c r="C643" s="28" t="s">
        <v>2112</v>
      </c>
      <c r="D643" s="28">
        <v>1830000</v>
      </c>
      <c r="E643" s="28">
        <v>1105863</v>
      </c>
      <c r="F643" s="28">
        <v>724137</v>
      </c>
      <c r="G643" s="1868" t="s">
        <v>1440</v>
      </c>
    </row>
    <row r="644" spans="1:7" x14ac:dyDescent="0.2">
      <c r="A644" s="1861" t="s">
        <v>2425</v>
      </c>
      <c r="B644" s="28" t="s">
        <v>1438</v>
      </c>
      <c r="C644" s="28" t="s">
        <v>2113</v>
      </c>
      <c r="D644" s="28">
        <v>940000</v>
      </c>
      <c r="E644" s="28">
        <v>563519</v>
      </c>
      <c r="F644" s="28">
        <v>376481</v>
      </c>
      <c r="G644" s="1868" t="s">
        <v>1440</v>
      </c>
    </row>
    <row r="645" spans="1:7" x14ac:dyDescent="0.2">
      <c r="A645" s="1861" t="s">
        <v>2425</v>
      </c>
      <c r="B645" s="28" t="s">
        <v>1438</v>
      </c>
      <c r="C645" s="28" t="s">
        <v>2114</v>
      </c>
      <c r="D645" s="28">
        <v>17000</v>
      </c>
      <c r="E645" s="28">
        <v>9126</v>
      </c>
      <c r="F645" s="28">
        <v>7874</v>
      </c>
      <c r="G645" s="1868" t="s">
        <v>1440</v>
      </c>
    </row>
    <row r="646" spans="1:7" x14ac:dyDescent="0.2">
      <c r="A646" s="1861" t="s">
        <v>2425</v>
      </c>
      <c r="B646" s="28" t="s">
        <v>1438</v>
      </c>
      <c r="C646" s="28" t="s">
        <v>2116</v>
      </c>
      <c r="D646" s="28">
        <v>175602</v>
      </c>
      <c r="E646" s="28">
        <v>91103</v>
      </c>
      <c r="F646" s="28">
        <v>84499</v>
      </c>
      <c r="G646" s="1868" t="s">
        <v>1440</v>
      </c>
    </row>
    <row r="647" spans="1:7" x14ac:dyDescent="0.2">
      <c r="A647" s="1861" t="s">
        <v>2425</v>
      </c>
      <c r="B647" s="28" t="s">
        <v>1438</v>
      </c>
      <c r="C647" s="28" t="s">
        <v>2119</v>
      </c>
      <c r="D647" s="28">
        <v>3637000</v>
      </c>
      <c r="E647" s="28">
        <v>2183294</v>
      </c>
      <c r="F647" s="28">
        <v>1453706</v>
      </c>
      <c r="G647" s="1868" t="s">
        <v>1440</v>
      </c>
    </row>
    <row r="648" spans="1:7" x14ac:dyDescent="0.2">
      <c r="A648" s="1861" t="s">
        <v>2425</v>
      </c>
      <c r="B648" s="28" t="s">
        <v>1438</v>
      </c>
      <c r="C648" s="28" t="s">
        <v>2120</v>
      </c>
      <c r="D648" s="28">
        <v>4000000</v>
      </c>
      <c r="E648" s="28">
        <v>2409006</v>
      </c>
      <c r="F648" s="28">
        <v>1590994</v>
      </c>
      <c r="G648" s="1868" t="s">
        <v>1440</v>
      </c>
    </row>
    <row r="649" spans="1:7" x14ac:dyDescent="0.2">
      <c r="A649" s="1861" t="s">
        <v>2425</v>
      </c>
      <c r="B649" s="28" t="s">
        <v>1438</v>
      </c>
      <c r="C649" s="28" t="s">
        <v>2129</v>
      </c>
      <c r="D649" s="28">
        <v>4283000</v>
      </c>
      <c r="E649" s="28">
        <v>2571023</v>
      </c>
      <c r="F649" s="28">
        <v>1711977</v>
      </c>
      <c r="G649" s="1868" t="s">
        <v>1440</v>
      </c>
    </row>
    <row r="650" spans="1:7" x14ac:dyDescent="0.2">
      <c r="A650" s="1861" t="s">
        <v>2425</v>
      </c>
      <c r="B650" s="28" t="s">
        <v>1438</v>
      </c>
      <c r="C650" s="28" t="s">
        <v>2131</v>
      </c>
      <c r="D650" s="28">
        <v>2184000</v>
      </c>
      <c r="E650" s="28">
        <v>1312297</v>
      </c>
      <c r="F650" s="28">
        <v>871703</v>
      </c>
      <c r="G650" s="1868" t="s">
        <v>1440</v>
      </c>
    </row>
    <row r="651" spans="1:7" x14ac:dyDescent="0.2">
      <c r="A651" s="1861" t="s">
        <v>2425</v>
      </c>
      <c r="B651" s="28" t="s">
        <v>1438</v>
      </c>
      <c r="C651" s="28" t="s">
        <v>2132</v>
      </c>
      <c r="D651" s="28">
        <v>6990000</v>
      </c>
      <c r="E651" s="28">
        <v>4197037</v>
      </c>
      <c r="F651" s="28">
        <v>2792963</v>
      </c>
      <c r="G651" s="1868" t="s">
        <v>1440</v>
      </c>
    </row>
    <row r="652" spans="1:7" x14ac:dyDescent="0.2">
      <c r="A652" s="1861" t="s">
        <v>2425</v>
      </c>
      <c r="B652" s="28" t="s">
        <v>1438</v>
      </c>
      <c r="C652" s="28" t="s">
        <v>2134</v>
      </c>
      <c r="D652" s="28">
        <v>1154000</v>
      </c>
      <c r="E652" s="28">
        <v>693088</v>
      </c>
      <c r="F652" s="28">
        <v>460912</v>
      </c>
      <c r="G652" s="1868" t="s">
        <v>1440</v>
      </c>
    </row>
    <row r="653" spans="1:7" x14ac:dyDescent="0.2">
      <c r="A653" s="1861" t="s">
        <v>2425</v>
      </c>
      <c r="B653" s="28" t="s">
        <v>1438</v>
      </c>
      <c r="C653" s="28" t="s">
        <v>2136</v>
      </c>
      <c r="D653" s="28">
        <v>40298435</v>
      </c>
      <c r="E653" s="28">
        <v>13855133</v>
      </c>
      <c r="F653" s="28">
        <v>26443302</v>
      </c>
      <c r="G653" s="1868" t="s">
        <v>1440</v>
      </c>
    </row>
    <row r="654" spans="1:7" x14ac:dyDescent="0.2">
      <c r="A654" s="1861" t="s">
        <v>2425</v>
      </c>
      <c r="B654" s="28" t="s">
        <v>1438</v>
      </c>
      <c r="C654" s="28" t="s">
        <v>2137</v>
      </c>
      <c r="D654" s="28">
        <v>10707250</v>
      </c>
      <c r="E654" s="28">
        <v>6326590</v>
      </c>
      <c r="F654" s="28">
        <v>4380660</v>
      </c>
      <c r="G654" s="1868" t="s">
        <v>1440</v>
      </c>
    </row>
    <row r="655" spans="1:7" x14ac:dyDescent="0.2">
      <c r="A655" s="1861" t="s">
        <v>2425</v>
      </c>
      <c r="B655" s="28" t="s">
        <v>1438</v>
      </c>
      <c r="C655" s="28" t="s">
        <v>2139</v>
      </c>
      <c r="D655" s="28">
        <v>16063140</v>
      </c>
      <c r="E655" s="28">
        <v>4544893</v>
      </c>
      <c r="F655" s="28">
        <v>11518247</v>
      </c>
      <c r="G655" s="1868" t="s">
        <v>1440</v>
      </c>
    </row>
    <row r="656" spans="1:7" x14ac:dyDescent="0.2">
      <c r="A656" s="1861" t="s">
        <v>2425</v>
      </c>
      <c r="B656" s="28" t="s">
        <v>1438</v>
      </c>
      <c r="C656" s="28" t="s">
        <v>2141</v>
      </c>
      <c r="D656" s="28">
        <v>9673348</v>
      </c>
      <c r="E656" s="28">
        <v>3889622</v>
      </c>
      <c r="F656" s="28">
        <v>5783726</v>
      </c>
      <c r="G656" s="1868" t="s">
        <v>1440</v>
      </c>
    </row>
    <row r="657" spans="1:7" x14ac:dyDescent="0.2">
      <c r="A657" s="1861" t="s">
        <v>2425</v>
      </c>
      <c r="B657" s="28" t="s">
        <v>1438</v>
      </c>
      <c r="C657" s="28" t="s">
        <v>2149</v>
      </c>
      <c r="D657" s="28">
        <v>5664000</v>
      </c>
      <c r="E657" s="28">
        <v>3401072</v>
      </c>
      <c r="F657" s="28">
        <v>2262928</v>
      </c>
      <c r="G657" s="1868" t="s">
        <v>1440</v>
      </c>
    </row>
    <row r="658" spans="1:7" x14ac:dyDescent="0.2">
      <c r="A658" s="1861" t="s">
        <v>2425</v>
      </c>
      <c r="B658" s="28" t="s">
        <v>1438</v>
      </c>
      <c r="C658" s="28" t="s">
        <v>2151</v>
      </c>
      <c r="D658" s="28">
        <v>3160000</v>
      </c>
      <c r="E658" s="28">
        <v>1897528</v>
      </c>
      <c r="F658" s="28">
        <v>1262472</v>
      </c>
      <c r="G658" s="1868" t="s">
        <v>1440</v>
      </c>
    </row>
    <row r="659" spans="1:7" x14ac:dyDescent="0.2">
      <c r="A659" s="1861" t="s">
        <v>2425</v>
      </c>
      <c r="B659" s="28" t="s">
        <v>1438</v>
      </c>
      <c r="C659" s="28" t="s">
        <v>2157</v>
      </c>
      <c r="D659" s="28">
        <v>52000</v>
      </c>
      <c r="E659" s="28">
        <v>30462</v>
      </c>
      <c r="F659" s="28">
        <v>21538</v>
      </c>
      <c r="G659" s="1868" t="s">
        <v>1440</v>
      </c>
    </row>
    <row r="660" spans="1:7" x14ac:dyDescent="0.2">
      <c r="A660" s="1861" t="s">
        <v>2425</v>
      </c>
      <c r="B660" s="28" t="s">
        <v>1438</v>
      </c>
      <c r="C660" s="28" t="s">
        <v>2158</v>
      </c>
      <c r="D660" s="28">
        <v>2200000</v>
      </c>
      <c r="E660" s="28">
        <v>1321040</v>
      </c>
      <c r="F660" s="28">
        <v>878960</v>
      </c>
      <c r="G660" s="1868" t="s">
        <v>1440</v>
      </c>
    </row>
    <row r="661" spans="1:7" x14ac:dyDescent="0.2">
      <c r="A661" s="1861" t="s">
        <v>2425</v>
      </c>
      <c r="B661" s="28" t="s">
        <v>1438</v>
      </c>
      <c r="C661" s="28" t="s">
        <v>2160</v>
      </c>
      <c r="D661" s="28">
        <v>744000</v>
      </c>
      <c r="E661" s="28">
        <v>446180</v>
      </c>
      <c r="F661" s="28">
        <v>297820</v>
      </c>
      <c r="G661" s="1868" t="s">
        <v>1440</v>
      </c>
    </row>
    <row r="662" spans="1:7" x14ac:dyDescent="0.2">
      <c r="A662" s="1861" t="s">
        <v>2425</v>
      </c>
      <c r="B662" s="28" t="s">
        <v>1438</v>
      </c>
      <c r="C662" s="28" t="s">
        <v>2162</v>
      </c>
      <c r="D662" s="28">
        <v>11203424</v>
      </c>
      <c r="E662" s="28">
        <v>2593109</v>
      </c>
      <c r="F662" s="28">
        <v>8610315</v>
      </c>
      <c r="G662" s="1868" t="s">
        <v>1440</v>
      </c>
    </row>
    <row r="663" spans="1:7" x14ac:dyDescent="0.2">
      <c r="A663" s="1861" t="s">
        <v>2425</v>
      </c>
      <c r="B663" s="28" t="s">
        <v>1438</v>
      </c>
      <c r="C663" s="28" t="s">
        <v>2163</v>
      </c>
      <c r="D663" s="28">
        <v>274570</v>
      </c>
      <c r="E663" s="28">
        <v>240254</v>
      </c>
      <c r="F663" s="28">
        <v>34316</v>
      </c>
      <c r="G663" s="1868" t="s">
        <v>1440</v>
      </c>
    </row>
    <row r="664" spans="1:7" x14ac:dyDescent="0.2">
      <c r="A664" s="1861" t="s">
        <v>2425</v>
      </c>
      <c r="B664" s="28" t="s">
        <v>1438</v>
      </c>
      <c r="C664" s="28" t="s">
        <v>2165</v>
      </c>
      <c r="D664" s="28">
        <v>2141780</v>
      </c>
      <c r="E664" s="28">
        <v>1379499</v>
      </c>
      <c r="F664" s="28">
        <v>762281</v>
      </c>
      <c r="G664" s="1868" t="s">
        <v>1440</v>
      </c>
    </row>
    <row r="665" spans="1:7" x14ac:dyDescent="0.2">
      <c r="A665" s="1861" t="s">
        <v>2425</v>
      </c>
      <c r="B665" s="28" t="s">
        <v>1438</v>
      </c>
      <c r="C665" s="28" t="s">
        <v>2170</v>
      </c>
      <c r="D665" s="28">
        <v>33575226</v>
      </c>
      <c r="E665" s="28">
        <v>10806625</v>
      </c>
      <c r="F665" s="28">
        <v>22768601</v>
      </c>
      <c r="G665" s="1868" t="s">
        <v>1440</v>
      </c>
    </row>
    <row r="666" spans="1:7" x14ac:dyDescent="0.2">
      <c r="A666" s="1861" t="s">
        <v>2425</v>
      </c>
      <c r="B666" s="28" t="s">
        <v>1438</v>
      </c>
      <c r="C666" s="28" t="s">
        <v>2172</v>
      </c>
      <c r="D666" s="28">
        <v>15213038</v>
      </c>
      <c r="E666" s="28">
        <v>7785363</v>
      </c>
      <c r="F666" s="28">
        <v>7427675</v>
      </c>
      <c r="G666" s="1868" t="s">
        <v>1440</v>
      </c>
    </row>
    <row r="667" spans="1:7" x14ac:dyDescent="0.2">
      <c r="A667" s="1861" t="s">
        <v>2425</v>
      </c>
      <c r="B667" s="28" t="s">
        <v>1438</v>
      </c>
      <c r="C667" s="28" t="s">
        <v>2173</v>
      </c>
      <c r="D667" s="28">
        <v>37887002</v>
      </c>
      <c r="E667" s="28">
        <v>20419162</v>
      </c>
      <c r="F667" s="28">
        <v>17467840</v>
      </c>
      <c r="G667" s="1868" t="s">
        <v>1440</v>
      </c>
    </row>
    <row r="668" spans="1:7" x14ac:dyDescent="0.2">
      <c r="A668" s="1861" t="s">
        <v>2425</v>
      </c>
      <c r="B668" s="28" t="s">
        <v>1438</v>
      </c>
      <c r="C668" s="28" t="s">
        <v>2175</v>
      </c>
      <c r="D668" s="28">
        <v>1144000</v>
      </c>
      <c r="E668" s="28">
        <v>444539</v>
      </c>
      <c r="F668" s="28">
        <v>699461</v>
      </c>
      <c r="G668" s="1868" t="s">
        <v>1440</v>
      </c>
    </row>
    <row r="669" spans="1:7" x14ac:dyDescent="0.2">
      <c r="A669" s="1861" t="s">
        <v>2425</v>
      </c>
      <c r="B669" s="28" t="s">
        <v>1438</v>
      </c>
      <c r="C669" s="28" t="s">
        <v>2176</v>
      </c>
      <c r="D669" s="28">
        <v>22499033</v>
      </c>
      <c r="E669" s="28">
        <v>3291280</v>
      </c>
      <c r="F669" s="28">
        <v>19207753</v>
      </c>
      <c r="G669" s="1868" t="s">
        <v>1440</v>
      </c>
    </row>
    <row r="670" spans="1:7" x14ac:dyDescent="0.2">
      <c r="A670" s="1861" t="s">
        <v>2425</v>
      </c>
      <c r="B670" s="28" t="s">
        <v>1438</v>
      </c>
      <c r="C670" s="28" t="s">
        <v>2178</v>
      </c>
      <c r="D670" s="28">
        <v>280000</v>
      </c>
      <c r="E670" s="28">
        <v>91205</v>
      </c>
      <c r="F670" s="28">
        <v>188795</v>
      </c>
      <c r="G670" s="1868" t="s">
        <v>1440</v>
      </c>
    </row>
    <row r="671" spans="1:7" x14ac:dyDescent="0.2">
      <c r="A671" s="1861" t="s">
        <v>2425</v>
      </c>
      <c r="B671" s="28" t="s">
        <v>1438</v>
      </c>
      <c r="C671" s="28" t="s">
        <v>2188</v>
      </c>
      <c r="D671" s="28">
        <v>49000</v>
      </c>
      <c r="E671" s="28">
        <v>29336</v>
      </c>
      <c r="F671" s="28">
        <v>19664</v>
      </c>
      <c r="G671" s="1868" t="s">
        <v>1440</v>
      </c>
    </row>
    <row r="672" spans="1:7" x14ac:dyDescent="0.2">
      <c r="A672" s="1861" t="s">
        <v>2425</v>
      </c>
      <c r="B672" s="28" t="s">
        <v>1438</v>
      </c>
      <c r="C672" s="28" t="s">
        <v>2191</v>
      </c>
      <c r="D672" s="28">
        <v>54000</v>
      </c>
      <c r="E672" s="28">
        <v>31203</v>
      </c>
      <c r="F672" s="28">
        <v>22797</v>
      </c>
      <c r="G672" s="1868" t="s">
        <v>1440</v>
      </c>
    </row>
    <row r="673" spans="1:7" x14ac:dyDescent="0.2">
      <c r="A673" s="1861" t="s">
        <v>2425</v>
      </c>
      <c r="B673" s="28" t="s">
        <v>1438</v>
      </c>
      <c r="C673" s="28" t="s">
        <v>2193</v>
      </c>
      <c r="D673" s="28">
        <v>1320000</v>
      </c>
      <c r="E673" s="28">
        <v>790965</v>
      </c>
      <c r="F673" s="28">
        <v>529035</v>
      </c>
      <c r="G673" s="1868" t="s">
        <v>1440</v>
      </c>
    </row>
    <row r="674" spans="1:7" x14ac:dyDescent="0.2">
      <c r="A674" s="1861" t="s">
        <v>2425</v>
      </c>
      <c r="B674" s="28" t="s">
        <v>1438</v>
      </c>
      <c r="C674" s="28" t="s">
        <v>2202</v>
      </c>
      <c r="D674" s="28">
        <v>135000</v>
      </c>
      <c r="E674" s="28">
        <v>80780</v>
      </c>
      <c r="F674" s="28">
        <v>54220</v>
      </c>
      <c r="G674" s="1868" t="s">
        <v>1440</v>
      </c>
    </row>
    <row r="675" spans="1:7" x14ac:dyDescent="0.2">
      <c r="A675" s="1861" t="s">
        <v>2425</v>
      </c>
      <c r="B675" s="28" t="s">
        <v>1438</v>
      </c>
      <c r="C675" s="28" t="s">
        <v>2218</v>
      </c>
      <c r="D675" s="28">
        <v>3557170</v>
      </c>
      <c r="E675" s="28">
        <v>2561760</v>
      </c>
      <c r="F675" s="28">
        <v>995410</v>
      </c>
      <c r="G675" s="1868" t="s">
        <v>1440</v>
      </c>
    </row>
    <row r="676" spans="1:7" x14ac:dyDescent="0.2">
      <c r="A676" s="1861" t="s">
        <v>2425</v>
      </c>
      <c r="B676" s="28" t="s">
        <v>1438</v>
      </c>
      <c r="C676" s="28" t="s">
        <v>2219</v>
      </c>
      <c r="D676" s="28">
        <v>1465954</v>
      </c>
      <c r="E676" s="28">
        <v>1053318</v>
      </c>
      <c r="F676" s="28">
        <v>412636</v>
      </c>
      <c r="G676" s="1868" t="s">
        <v>1440</v>
      </c>
    </row>
    <row r="677" spans="1:7" x14ac:dyDescent="0.2">
      <c r="A677" s="1861" t="s">
        <v>2425</v>
      </c>
      <c r="B677" s="28" t="s">
        <v>1438</v>
      </c>
      <c r="C677" s="28" t="s">
        <v>2229</v>
      </c>
      <c r="D677" s="28">
        <v>46162701</v>
      </c>
      <c r="E677" s="28">
        <v>33244152</v>
      </c>
      <c r="F677" s="28">
        <v>12918549</v>
      </c>
      <c r="G677" s="1868" t="s">
        <v>1440</v>
      </c>
    </row>
    <row r="678" spans="1:7" x14ac:dyDescent="0.2">
      <c r="A678" s="1861" t="s">
        <v>2425</v>
      </c>
      <c r="B678" s="28" t="s">
        <v>1438</v>
      </c>
      <c r="C678" s="28" t="s">
        <v>2232</v>
      </c>
      <c r="D678" s="28">
        <v>2039202</v>
      </c>
      <c r="E678" s="28">
        <v>857768</v>
      </c>
      <c r="F678" s="28">
        <v>1181434</v>
      </c>
      <c r="G678" s="1868" t="s">
        <v>1440</v>
      </c>
    </row>
    <row r="679" spans="1:7" x14ac:dyDescent="0.2">
      <c r="A679" s="1861" t="s">
        <v>2425</v>
      </c>
      <c r="B679" s="28" t="s">
        <v>1438</v>
      </c>
      <c r="C679" s="28" t="s">
        <v>2237</v>
      </c>
      <c r="D679" s="28">
        <v>23447209</v>
      </c>
      <c r="E679" s="28">
        <v>14227405</v>
      </c>
      <c r="F679" s="28">
        <v>9219804</v>
      </c>
      <c r="G679" s="1868" t="s">
        <v>1440</v>
      </c>
    </row>
    <row r="680" spans="1:7" x14ac:dyDescent="0.2">
      <c r="A680" s="1861" t="s">
        <v>2425</v>
      </c>
      <c r="B680" s="28" t="s">
        <v>1438</v>
      </c>
      <c r="C680" s="28" t="s">
        <v>2238</v>
      </c>
      <c r="D680" s="28">
        <v>470168</v>
      </c>
      <c r="E680" s="28">
        <v>237649</v>
      </c>
      <c r="F680" s="28">
        <v>232519</v>
      </c>
      <c r="G680" s="1868" t="s">
        <v>1440</v>
      </c>
    </row>
    <row r="681" spans="1:7" x14ac:dyDescent="0.2">
      <c r="A681" s="1861" t="s">
        <v>2425</v>
      </c>
      <c r="B681" s="28" t="s">
        <v>1438</v>
      </c>
      <c r="C681" s="28" t="s">
        <v>2240</v>
      </c>
      <c r="D681" s="28">
        <v>8224343</v>
      </c>
      <c r="E681" s="28">
        <v>3819309</v>
      </c>
      <c r="F681" s="28">
        <v>4405034</v>
      </c>
      <c r="G681" s="1868" t="s">
        <v>1440</v>
      </c>
    </row>
    <row r="682" spans="1:7" x14ac:dyDescent="0.2">
      <c r="A682" s="1861" t="s">
        <v>2425</v>
      </c>
      <c r="B682" s="28" t="s">
        <v>1438</v>
      </c>
      <c r="C682" s="28" t="s">
        <v>2241</v>
      </c>
      <c r="D682" s="28">
        <v>25628805</v>
      </c>
      <c r="E682" s="28">
        <v>12589328</v>
      </c>
      <c r="F682" s="28">
        <v>13039477</v>
      </c>
      <c r="G682" s="1868" t="s">
        <v>1440</v>
      </c>
    </row>
    <row r="683" spans="1:7" x14ac:dyDescent="0.2">
      <c r="A683" s="1861" t="s">
        <v>2425</v>
      </c>
      <c r="B683" s="28" t="s">
        <v>1438</v>
      </c>
      <c r="C683" s="28" t="s">
        <v>2247</v>
      </c>
      <c r="D683" s="28">
        <v>45703344</v>
      </c>
      <c r="E683" s="28">
        <v>23799174</v>
      </c>
      <c r="F683" s="28">
        <v>21904170</v>
      </c>
      <c r="G683" s="1868" t="s">
        <v>1440</v>
      </c>
    </row>
    <row r="684" spans="1:7" x14ac:dyDescent="0.2">
      <c r="A684" s="1861" t="s">
        <v>2425</v>
      </c>
      <c r="B684" s="28" t="s">
        <v>1438</v>
      </c>
      <c r="C684" s="28" t="s">
        <v>2250</v>
      </c>
      <c r="D684" s="28">
        <v>52000</v>
      </c>
      <c r="E684" s="28">
        <v>27538</v>
      </c>
      <c r="F684" s="28">
        <v>24462</v>
      </c>
      <c r="G684" s="1868" t="s">
        <v>1440</v>
      </c>
    </row>
    <row r="685" spans="1:7" x14ac:dyDescent="0.2">
      <c r="A685" s="1861" t="s">
        <v>2425</v>
      </c>
      <c r="B685" s="28" t="s">
        <v>1438</v>
      </c>
      <c r="C685" s="28" t="s">
        <v>2252</v>
      </c>
      <c r="D685" s="28">
        <v>2092000</v>
      </c>
      <c r="E685" s="28">
        <v>1255866</v>
      </c>
      <c r="F685" s="28">
        <v>836134</v>
      </c>
      <c r="G685" s="1868" t="s">
        <v>1440</v>
      </c>
    </row>
    <row r="686" spans="1:7" x14ac:dyDescent="0.2">
      <c r="A686" s="1861" t="s">
        <v>2425</v>
      </c>
      <c r="B686" s="28" t="s">
        <v>1438</v>
      </c>
      <c r="C686" s="28" t="s">
        <v>2254</v>
      </c>
      <c r="D686" s="28">
        <v>37000</v>
      </c>
      <c r="E686" s="28">
        <v>19913</v>
      </c>
      <c r="F686" s="28">
        <v>17087</v>
      </c>
      <c r="G686" s="1868" t="s">
        <v>1440</v>
      </c>
    </row>
    <row r="687" spans="1:7" x14ac:dyDescent="0.2">
      <c r="A687" s="1861" t="s">
        <v>2425</v>
      </c>
      <c r="B687" s="28" t="s">
        <v>1438</v>
      </c>
      <c r="C687" s="28" t="s">
        <v>2260</v>
      </c>
      <c r="D687" s="28">
        <v>345610</v>
      </c>
      <c r="E687" s="28">
        <v>207370</v>
      </c>
      <c r="F687" s="28">
        <v>138240</v>
      </c>
      <c r="G687" s="1868" t="s">
        <v>1440</v>
      </c>
    </row>
    <row r="688" spans="1:7" x14ac:dyDescent="0.2">
      <c r="A688" s="1861" t="s">
        <v>2425</v>
      </c>
      <c r="B688" s="28" t="s">
        <v>1438</v>
      </c>
      <c r="C688" s="28" t="s">
        <v>2263</v>
      </c>
      <c r="D688" s="28">
        <v>74936</v>
      </c>
      <c r="E688" s="28">
        <v>44710</v>
      </c>
      <c r="F688" s="28">
        <v>30226</v>
      </c>
      <c r="G688" s="1868" t="s">
        <v>1440</v>
      </c>
    </row>
    <row r="689" spans="1:7" x14ac:dyDescent="0.2">
      <c r="A689" s="1861" t="s">
        <v>2425</v>
      </c>
      <c r="B689" s="28" t="s">
        <v>1438</v>
      </c>
      <c r="C689" s="28" t="s">
        <v>2265</v>
      </c>
      <c r="D689" s="28">
        <v>77000</v>
      </c>
      <c r="E689" s="28">
        <v>45318</v>
      </c>
      <c r="F689" s="28">
        <v>31682</v>
      </c>
      <c r="G689" s="1868" t="s">
        <v>1440</v>
      </c>
    </row>
    <row r="690" spans="1:7" x14ac:dyDescent="0.2">
      <c r="A690" s="1861" t="s">
        <v>2425</v>
      </c>
      <c r="B690" s="28" t="s">
        <v>1438</v>
      </c>
      <c r="C690" s="28" t="s">
        <v>2267</v>
      </c>
      <c r="D690" s="28">
        <v>83000</v>
      </c>
      <c r="E690" s="28">
        <v>50318</v>
      </c>
      <c r="F690" s="28">
        <v>32682</v>
      </c>
      <c r="G690" s="1868" t="s">
        <v>1440</v>
      </c>
    </row>
    <row r="691" spans="1:7" x14ac:dyDescent="0.2">
      <c r="A691" s="1861" t="s">
        <v>2425</v>
      </c>
      <c r="B691" s="28" t="s">
        <v>1438</v>
      </c>
      <c r="C691" s="28" t="s">
        <v>2271</v>
      </c>
      <c r="D691" s="28">
        <v>163590</v>
      </c>
      <c r="E691" s="28">
        <v>97598</v>
      </c>
      <c r="F691" s="28">
        <v>65992</v>
      </c>
      <c r="G691" s="1868" t="s">
        <v>1440</v>
      </c>
    </row>
    <row r="692" spans="1:7" x14ac:dyDescent="0.2">
      <c r="A692" s="1861" t="s">
        <v>2425</v>
      </c>
      <c r="B692" s="28" t="s">
        <v>1438</v>
      </c>
      <c r="C692" s="28" t="s">
        <v>2273</v>
      </c>
      <c r="D692" s="28">
        <v>62568</v>
      </c>
      <c r="E692" s="28">
        <v>37251</v>
      </c>
      <c r="F692" s="28">
        <v>25317</v>
      </c>
      <c r="G692" s="1868" t="s">
        <v>1440</v>
      </c>
    </row>
    <row r="693" spans="1:7" x14ac:dyDescent="0.2">
      <c r="A693" s="1861" t="s">
        <v>2425</v>
      </c>
      <c r="B693" s="28" t="s">
        <v>1438</v>
      </c>
      <c r="C693" s="28" t="s">
        <v>2275</v>
      </c>
      <c r="D693" s="28">
        <v>74734</v>
      </c>
      <c r="E693" s="28">
        <v>44509</v>
      </c>
      <c r="F693" s="28">
        <v>30225</v>
      </c>
      <c r="G693" s="1868" t="s">
        <v>1440</v>
      </c>
    </row>
    <row r="694" spans="1:7" x14ac:dyDescent="0.2">
      <c r="A694" s="1861" t="s">
        <v>2425</v>
      </c>
      <c r="B694" s="28" t="s">
        <v>1438</v>
      </c>
      <c r="C694" s="28" t="s">
        <v>2277</v>
      </c>
      <c r="D694" s="28">
        <v>107240</v>
      </c>
      <c r="E694" s="28">
        <v>64797</v>
      </c>
      <c r="F694" s="28">
        <v>42443</v>
      </c>
      <c r="G694" s="1868" t="s">
        <v>1440</v>
      </c>
    </row>
    <row r="695" spans="1:7" x14ac:dyDescent="0.2">
      <c r="A695" s="1861" t="s">
        <v>2425</v>
      </c>
      <c r="B695" s="28" t="s">
        <v>1438</v>
      </c>
      <c r="C695" s="28" t="s">
        <v>2279</v>
      </c>
      <c r="D695" s="28">
        <v>53620</v>
      </c>
      <c r="E695" s="28">
        <v>32056</v>
      </c>
      <c r="F695" s="28">
        <v>21564</v>
      </c>
      <c r="G695" s="1868" t="s">
        <v>1440</v>
      </c>
    </row>
    <row r="696" spans="1:7" x14ac:dyDescent="0.2">
      <c r="A696" s="1861" t="s">
        <v>2425</v>
      </c>
      <c r="B696" s="28" t="s">
        <v>1438</v>
      </c>
      <c r="C696" s="28" t="s">
        <v>2283</v>
      </c>
      <c r="D696" s="28">
        <v>465000</v>
      </c>
      <c r="E696" s="28">
        <v>278514</v>
      </c>
      <c r="F696" s="28">
        <v>186486</v>
      </c>
      <c r="G696" s="1868" t="s">
        <v>1440</v>
      </c>
    </row>
    <row r="697" spans="1:7" x14ac:dyDescent="0.2">
      <c r="A697" s="1861" t="s">
        <v>2425</v>
      </c>
      <c r="B697" s="28" t="s">
        <v>1438</v>
      </c>
      <c r="C697" s="28" t="s">
        <v>2510</v>
      </c>
      <c r="D697" s="28">
        <v>490012</v>
      </c>
      <c r="E697" s="28">
        <v>293431</v>
      </c>
      <c r="F697" s="28">
        <v>196581</v>
      </c>
      <c r="G697" s="1868" t="s">
        <v>1440</v>
      </c>
    </row>
    <row r="698" spans="1:7" x14ac:dyDescent="0.2">
      <c r="A698" s="1861" t="s">
        <v>2425</v>
      </c>
      <c r="B698" s="28" t="s">
        <v>1438</v>
      </c>
      <c r="C698" s="28" t="s">
        <v>2288</v>
      </c>
      <c r="D698" s="28">
        <v>862000</v>
      </c>
      <c r="E698" s="28">
        <v>465915</v>
      </c>
      <c r="F698" s="28">
        <v>396085</v>
      </c>
      <c r="G698" s="1868" t="s">
        <v>1440</v>
      </c>
    </row>
    <row r="699" spans="1:7" x14ac:dyDescent="0.2">
      <c r="A699" s="1861" t="s">
        <v>2425</v>
      </c>
      <c r="B699" s="28" t="s">
        <v>1438</v>
      </c>
      <c r="C699" s="28" t="s">
        <v>2290</v>
      </c>
      <c r="D699" s="28">
        <v>975000</v>
      </c>
      <c r="E699" s="28">
        <v>526386</v>
      </c>
      <c r="F699" s="28">
        <v>448614</v>
      </c>
      <c r="G699" s="1868" t="s">
        <v>1440</v>
      </c>
    </row>
    <row r="700" spans="1:7" x14ac:dyDescent="0.2">
      <c r="A700" s="1861" t="s">
        <v>2425</v>
      </c>
      <c r="B700" s="28" t="s">
        <v>1438</v>
      </c>
      <c r="C700" s="28" t="s">
        <v>2292</v>
      </c>
      <c r="D700" s="28">
        <v>756000</v>
      </c>
      <c r="E700" s="28">
        <v>408090</v>
      </c>
      <c r="F700" s="28">
        <v>347910</v>
      </c>
      <c r="G700" s="1868" t="s">
        <v>1440</v>
      </c>
    </row>
    <row r="701" spans="1:7" x14ac:dyDescent="0.2">
      <c r="A701" s="1861" t="s">
        <v>2425</v>
      </c>
      <c r="B701" s="28" t="s">
        <v>1438</v>
      </c>
      <c r="C701" s="28" t="s">
        <v>2294</v>
      </c>
      <c r="D701" s="28">
        <v>125000</v>
      </c>
      <c r="E701" s="28">
        <v>74280</v>
      </c>
      <c r="F701" s="28">
        <v>50720</v>
      </c>
      <c r="G701" s="1868" t="s">
        <v>1440</v>
      </c>
    </row>
    <row r="702" spans="1:7" x14ac:dyDescent="0.2">
      <c r="A702" s="1861" t="s">
        <v>2425</v>
      </c>
      <c r="B702" s="28" t="s">
        <v>1438</v>
      </c>
      <c r="C702" s="28" t="s">
        <v>2296</v>
      </c>
      <c r="D702" s="28">
        <v>124000</v>
      </c>
      <c r="E702" s="28">
        <v>73906</v>
      </c>
      <c r="F702" s="28">
        <v>50094</v>
      </c>
      <c r="G702" s="1868" t="s">
        <v>1440</v>
      </c>
    </row>
    <row r="703" spans="1:7" x14ac:dyDescent="0.2">
      <c r="A703" s="1861" t="s">
        <v>2425</v>
      </c>
      <c r="B703" s="28" t="s">
        <v>1438</v>
      </c>
      <c r="C703" s="28" t="s">
        <v>2298</v>
      </c>
      <c r="D703" s="28">
        <v>123000</v>
      </c>
      <c r="E703" s="28">
        <v>73530</v>
      </c>
      <c r="F703" s="28">
        <v>49470</v>
      </c>
      <c r="G703" s="1868" t="s">
        <v>1440</v>
      </c>
    </row>
    <row r="704" spans="1:7" x14ac:dyDescent="0.2">
      <c r="A704" s="1861" t="s">
        <v>2425</v>
      </c>
      <c r="B704" s="28" t="s">
        <v>1438</v>
      </c>
      <c r="C704" s="28" t="s">
        <v>2300</v>
      </c>
      <c r="D704" s="28">
        <v>73000</v>
      </c>
      <c r="E704" s="28">
        <v>43818</v>
      </c>
      <c r="F704" s="28">
        <v>29182</v>
      </c>
      <c r="G704" s="1868" t="s">
        <v>1440</v>
      </c>
    </row>
    <row r="705" spans="1:7" x14ac:dyDescent="0.2">
      <c r="A705" s="1861" t="s">
        <v>2425</v>
      </c>
      <c r="B705" s="28" t="s">
        <v>1438</v>
      </c>
      <c r="C705" s="28" t="s">
        <v>2302</v>
      </c>
      <c r="D705" s="28">
        <v>127000</v>
      </c>
      <c r="E705" s="28">
        <v>75021</v>
      </c>
      <c r="F705" s="28">
        <v>51979</v>
      </c>
      <c r="G705" s="1868" t="s">
        <v>1440</v>
      </c>
    </row>
    <row r="706" spans="1:7" x14ac:dyDescent="0.2">
      <c r="A706" s="1861" t="s">
        <v>2425</v>
      </c>
      <c r="B706" s="28" t="s">
        <v>1438</v>
      </c>
      <c r="C706" s="28" t="s">
        <v>2304</v>
      </c>
      <c r="D706" s="28">
        <v>581000</v>
      </c>
      <c r="E706" s="28">
        <v>314330</v>
      </c>
      <c r="F706" s="28">
        <v>266670</v>
      </c>
      <c r="G706" s="1868" t="s">
        <v>1440</v>
      </c>
    </row>
    <row r="707" spans="1:7" x14ac:dyDescent="0.2">
      <c r="A707" s="1861" t="s">
        <v>2425</v>
      </c>
      <c r="B707" s="28" t="s">
        <v>1438</v>
      </c>
      <c r="C707" s="28" t="s">
        <v>2306</v>
      </c>
      <c r="D707" s="28">
        <v>390000</v>
      </c>
      <c r="E707" s="28">
        <v>233946</v>
      </c>
      <c r="F707" s="28">
        <v>156054</v>
      </c>
      <c r="G707" s="1868" t="s">
        <v>1440</v>
      </c>
    </row>
    <row r="708" spans="1:7" x14ac:dyDescent="0.2">
      <c r="A708" s="1861" t="s">
        <v>2425</v>
      </c>
      <c r="B708" s="28" t="s">
        <v>1438</v>
      </c>
      <c r="C708" s="28" t="s">
        <v>2308</v>
      </c>
      <c r="D708" s="28">
        <v>246000</v>
      </c>
      <c r="E708" s="28">
        <v>147060</v>
      </c>
      <c r="F708" s="28">
        <v>98940</v>
      </c>
      <c r="G708" s="1868" t="s">
        <v>1440</v>
      </c>
    </row>
    <row r="709" spans="1:7" x14ac:dyDescent="0.2">
      <c r="A709" s="1861" t="s">
        <v>2425</v>
      </c>
      <c r="B709" s="28" t="s">
        <v>1438</v>
      </c>
      <c r="C709" s="28" t="s">
        <v>2310</v>
      </c>
      <c r="D709" s="28">
        <v>277000</v>
      </c>
      <c r="E709" s="28">
        <v>166916</v>
      </c>
      <c r="F709" s="28">
        <v>110084</v>
      </c>
      <c r="G709" s="1868" t="s">
        <v>1440</v>
      </c>
    </row>
    <row r="710" spans="1:7" x14ac:dyDescent="0.2">
      <c r="A710" s="1861" t="s">
        <v>2425</v>
      </c>
      <c r="B710" s="28" t="s">
        <v>1438</v>
      </c>
      <c r="C710" s="28" t="s">
        <v>2312</v>
      </c>
      <c r="D710" s="28">
        <v>277000</v>
      </c>
      <c r="E710" s="28">
        <v>166916</v>
      </c>
      <c r="F710" s="28">
        <v>110084</v>
      </c>
      <c r="G710" s="1868" t="s">
        <v>1440</v>
      </c>
    </row>
    <row r="711" spans="1:7" x14ac:dyDescent="0.2">
      <c r="A711" s="1861" t="s">
        <v>2425</v>
      </c>
      <c r="B711" s="28" t="s">
        <v>1438</v>
      </c>
      <c r="C711" s="28" t="s">
        <v>2314</v>
      </c>
      <c r="D711" s="28">
        <v>142000</v>
      </c>
      <c r="E711" s="28">
        <v>86136</v>
      </c>
      <c r="F711" s="28">
        <v>55864</v>
      </c>
      <c r="G711" s="1868" t="s">
        <v>1440</v>
      </c>
    </row>
    <row r="712" spans="1:7" x14ac:dyDescent="0.2">
      <c r="A712" s="1861" t="s">
        <v>2425</v>
      </c>
      <c r="B712" s="28" t="s">
        <v>1438</v>
      </c>
      <c r="C712" s="28" t="s">
        <v>2316</v>
      </c>
      <c r="D712" s="28">
        <v>82000</v>
      </c>
      <c r="E712" s="28">
        <v>49933</v>
      </c>
      <c r="F712" s="28">
        <v>32067</v>
      </c>
      <c r="G712" s="1868" t="s">
        <v>1440</v>
      </c>
    </row>
    <row r="713" spans="1:7" x14ac:dyDescent="0.2">
      <c r="A713" s="1861" t="s">
        <v>2425</v>
      </c>
      <c r="B713" s="28" t="s">
        <v>1438</v>
      </c>
      <c r="C713" s="28" t="s">
        <v>2318</v>
      </c>
      <c r="D713" s="28">
        <v>135000</v>
      </c>
      <c r="E713" s="28">
        <v>80780</v>
      </c>
      <c r="F713" s="28">
        <v>54220</v>
      </c>
      <c r="G713" s="1868" t="s">
        <v>1440</v>
      </c>
    </row>
    <row r="714" spans="1:7" x14ac:dyDescent="0.2">
      <c r="A714" s="1861" t="s">
        <v>2425</v>
      </c>
      <c r="B714" s="28" t="s">
        <v>1438</v>
      </c>
      <c r="C714" s="28" t="s">
        <v>2320</v>
      </c>
      <c r="D714" s="28">
        <v>210000</v>
      </c>
      <c r="E714" s="28">
        <v>112912</v>
      </c>
      <c r="F714" s="28">
        <v>97088</v>
      </c>
      <c r="G714" s="1868" t="s">
        <v>1440</v>
      </c>
    </row>
    <row r="715" spans="1:7" x14ac:dyDescent="0.2">
      <c r="A715" s="1861" t="s">
        <v>2425</v>
      </c>
      <c r="B715" s="28" t="s">
        <v>1438</v>
      </c>
      <c r="C715" s="28" t="s">
        <v>2325</v>
      </c>
      <c r="D715" s="28">
        <v>375000</v>
      </c>
      <c r="E715" s="28">
        <v>202929</v>
      </c>
      <c r="F715" s="28">
        <v>172071</v>
      </c>
      <c r="G715" s="1868" t="s">
        <v>1440</v>
      </c>
    </row>
    <row r="716" spans="1:7" x14ac:dyDescent="0.2">
      <c r="A716" s="1861" t="s">
        <v>2425</v>
      </c>
      <c r="B716" s="28" t="s">
        <v>1438</v>
      </c>
      <c r="C716" s="28" t="s">
        <v>2327</v>
      </c>
      <c r="D716" s="28">
        <v>75000</v>
      </c>
      <c r="E716" s="28">
        <v>40182</v>
      </c>
      <c r="F716" s="28">
        <v>34818</v>
      </c>
      <c r="G716" s="1868" t="s">
        <v>1440</v>
      </c>
    </row>
    <row r="717" spans="1:7" x14ac:dyDescent="0.2">
      <c r="A717" s="1861" t="s">
        <v>2425</v>
      </c>
      <c r="B717" s="28" t="s">
        <v>1438</v>
      </c>
      <c r="C717" s="28" t="s">
        <v>3161</v>
      </c>
      <c r="D717" s="28">
        <v>32043565</v>
      </c>
      <c r="E717" s="28">
        <v>953066</v>
      </c>
      <c r="F717" s="28">
        <v>31090499</v>
      </c>
      <c r="G717" s="1868" t="s">
        <v>1440</v>
      </c>
    </row>
    <row r="718" spans="1:7" x14ac:dyDescent="0.2">
      <c r="A718" s="1861" t="s">
        <v>2425</v>
      </c>
      <c r="B718" s="28" t="s">
        <v>1438</v>
      </c>
      <c r="C718" s="28" t="s">
        <v>2336</v>
      </c>
      <c r="D718" s="28">
        <v>110000</v>
      </c>
      <c r="E718" s="28">
        <v>65922</v>
      </c>
      <c r="F718" s="28">
        <v>44078</v>
      </c>
      <c r="G718" s="1868" t="s">
        <v>1440</v>
      </c>
    </row>
    <row r="719" spans="1:7" x14ac:dyDescent="0.2">
      <c r="A719" s="1861" t="s">
        <v>2425</v>
      </c>
      <c r="B719" s="28" t="s">
        <v>1438</v>
      </c>
      <c r="C719" s="28" t="s">
        <v>2339</v>
      </c>
      <c r="D719" s="28">
        <v>337000</v>
      </c>
      <c r="E719" s="28">
        <v>182640</v>
      </c>
      <c r="F719" s="28">
        <v>154360</v>
      </c>
      <c r="G719" s="1868" t="s">
        <v>1440</v>
      </c>
    </row>
    <row r="720" spans="1:7" x14ac:dyDescent="0.2">
      <c r="A720" s="1861" t="s">
        <v>2425</v>
      </c>
      <c r="B720" s="28" t="s">
        <v>1438</v>
      </c>
      <c r="C720" s="28" t="s">
        <v>2341</v>
      </c>
      <c r="D720" s="28">
        <v>3783244</v>
      </c>
      <c r="E720" s="28">
        <v>2174443</v>
      </c>
      <c r="F720" s="28">
        <v>1608801</v>
      </c>
      <c r="G720" s="1868" t="s">
        <v>1440</v>
      </c>
    </row>
    <row r="721" spans="1:7" x14ac:dyDescent="0.2">
      <c r="A721" s="1861" t="s">
        <v>2425</v>
      </c>
      <c r="B721" s="28" t="s">
        <v>1438</v>
      </c>
      <c r="C721" s="28" t="s">
        <v>2343</v>
      </c>
      <c r="D721" s="28">
        <v>37000</v>
      </c>
      <c r="E721" s="28">
        <v>22106</v>
      </c>
      <c r="F721" s="28">
        <v>14894</v>
      </c>
      <c r="G721" s="1868" t="s">
        <v>1440</v>
      </c>
    </row>
    <row r="722" spans="1:7" x14ac:dyDescent="0.2">
      <c r="A722" s="1861" t="s">
        <v>2425</v>
      </c>
      <c r="B722" s="28" t="s">
        <v>1438</v>
      </c>
      <c r="C722" s="28" t="s">
        <v>2345</v>
      </c>
      <c r="D722" s="28">
        <v>29964952</v>
      </c>
      <c r="E722" s="28">
        <v>17219534</v>
      </c>
      <c r="F722" s="28">
        <v>12745418</v>
      </c>
      <c r="G722" s="1868" t="s">
        <v>1440</v>
      </c>
    </row>
    <row r="723" spans="1:7" x14ac:dyDescent="0.2">
      <c r="A723" s="1861" t="s">
        <v>2425</v>
      </c>
      <c r="B723" s="28" t="s">
        <v>1438</v>
      </c>
      <c r="C723" s="28" t="s">
        <v>2347</v>
      </c>
      <c r="D723" s="28">
        <v>7000</v>
      </c>
      <c r="E723" s="28">
        <v>5365</v>
      </c>
      <c r="F723" s="28">
        <v>1635</v>
      </c>
      <c r="G723" s="1868" t="s">
        <v>1440</v>
      </c>
    </row>
    <row r="724" spans="1:7" x14ac:dyDescent="0.2">
      <c r="A724" s="1861" t="s">
        <v>2425</v>
      </c>
      <c r="B724" s="724" t="s">
        <v>2511</v>
      </c>
      <c r="C724" s="724" t="s">
        <v>1922</v>
      </c>
      <c r="D724" s="733">
        <v>4000</v>
      </c>
      <c r="E724" s="733">
        <v>4000</v>
      </c>
      <c r="F724" s="733">
        <v>0</v>
      </c>
      <c r="G724" s="728" t="s">
        <v>1440</v>
      </c>
    </row>
    <row r="725" spans="1:7" x14ac:dyDescent="0.2">
      <c r="A725" s="1861" t="s">
        <v>2425</v>
      </c>
      <c r="B725" s="28" t="s">
        <v>1603</v>
      </c>
      <c r="C725" s="28" t="s">
        <v>1604</v>
      </c>
      <c r="D725" s="28">
        <v>757510</v>
      </c>
      <c r="E725" s="28">
        <v>435629</v>
      </c>
      <c r="F725" s="28">
        <v>321881</v>
      </c>
      <c r="G725" s="1868" t="s">
        <v>1440</v>
      </c>
    </row>
    <row r="726" spans="1:7" x14ac:dyDescent="0.2">
      <c r="A726" s="1861" t="s">
        <v>2425</v>
      </c>
      <c r="B726" s="28" t="s">
        <v>1603</v>
      </c>
      <c r="C726" s="28" t="s">
        <v>1605</v>
      </c>
      <c r="D726" s="28">
        <v>435630</v>
      </c>
      <c r="E726" s="28">
        <v>250521</v>
      </c>
      <c r="F726" s="28">
        <v>185109</v>
      </c>
      <c r="G726" s="1868" t="s">
        <v>1440</v>
      </c>
    </row>
    <row r="727" spans="1:7" x14ac:dyDescent="0.2">
      <c r="A727" s="1861" t="s">
        <v>2425</v>
      </c>
      <c r="B727" s="28" t="s">
        <v>1603</v>
      </c>
      <c r="C727" s="28" t="s">
        <v>2357</v>
      </c>
      <c r="D727" s="28">
        <v>91440</v>
      </c>
      <c r="E727" s="28">
        <v>28121</v>
      </c>
      <c r="F727" s="28">
        <v>63319</v>
      </c>
      <c r="G727" s="1868" t="s">
        <v>1440</v>
      </c>
    </row>
    <row r="728" spans="1:7" x14ac:dyDescent="0.2">
      <c r="A728" s="1861" t="s">
        <v>2425</v>
      </c>
      <c r="B728" s="28" t="s">
        <v>1603</v>
      </c>
      <c r="C728" s="28" t="s">
        <v>2363</v>
      </c>
      <c r="D728" s="28">
        <v>219456</v>
      </c>
      <c r="E728" s="28">
        <v>59711</v>
      </c>
      <c r="F728" s="28">
        <v>159745</v>
      </c>
      <c r="G728" s="1868" t="s">
        <v>1440</v>
      </c>
    </row>
    <row r="729" spans="1:7" x14ac:dyDescent="0.2">
      <c r="A729" s="1861" t="s">
        <v>2425</v>
      </c>
      <c r="B729" s="28" t="s">
        <v>1603</v>
      </c>
      <c r="C729" s="28" t="s">
        <v>2366</v>
      </c>
      <c r="D729" s="28">
        <v>71125</v>
      </c>
      <c r="E729" s="28">
        <v>26316</v>
      </c>
      <c r="F729" s="28">
        <v>44809</v>
      </c>
      <c r="G729" s="1868" t="s">
        <v>1440</v>
      </c>
    </row>
    <row r="730" spans="1:7" ht="11.25" thickBot="1" x14ac:dyDescent="0.25">
      <c r="A730" s="1861" t="s">
        <v>2425</v>
      </c>
      <c r="B730" s="28" t="s">
        <v>1603</v>
      </c>
      <c r="C730" s="28" t="s">
        <v>2368</v>
      </c>
      <c r="D730" s="28">
        <v>647160</v>
      </c>
      <c r="E730" s="28">
        <v>367193</v>
      </c>
      <c r="F730" s="28">
        <v>279967</v>
      </c>
      <c r="G730" s="1868" t="s">
        <v>1440</v>
      </c>
    </row>
    <row r="731" spans="1:7" ht="11.25" thickBot="1" x14ac:dyDescent="0.25">
      <c r="A731" s="1864" t="s">
        <v>2440</v>
      </c>
      <c r="B731" s="1865"/>
      <c r="C731" s="1865"/>
      <c r="D731" s="1862">
        <f>SUM(D33:D730)</f>
        <v>12913187034</v>
      </c>
      <c r="E731" s="1862">
        <f>SUM(E33:E730)</f>
        <v>1976110142</v>
      </c>
      <c r="F731" s="1862">
        <f>SUM(F33:F730)</f>
        <v>10937076892</v>
      </c>
      <c r="G731" s="1863"/>
    </row>
    <row r="732" spans="1:7" x14ac:dyDescent="0.2">
      <c r="A732" s="1860" t="s">
        <v>2426</v>
      </c>
      <c r="B732" s="28" t="s">
        <v>2269</v>
      </c>
      <c r="C732" s="28" t="s">
        <v>2270</v>
      </c>
      <c r="D732" s="28">
        <v>2662324</v>
      </c>
      <c r="E732" s="28">
        <v>0</v>
      </c>
      <c r="F732" s="28">
        <v>2662324</v>
      </c>
      <c r="G732" s="1868" t="s">
        <v>1445</v>
      </c>
    </row>
    <row r="733" spans="1:7" x14ac:dyDescent="0.2">
      <c r="A733" s="1860" t="s">
        <v>2426</v>
      </c>
      <c r="B733" s="28" t="s">
        <v>2269</v>
      </c>
      <c r="C733" s="28" t="s">
        <v>2323</v>
      </c>
      <c r="D733" s="28">
        <v>62050892</v>
      </c>
      <c r="E733" s="28">
        <v>0</v>
      </c>
      <c r="F733" s="28">
        <v>62050892</v>
      </c>
      <c r="G733" s="1868" t="s">
        <v>1445</v>
      </c>
    </row>
    <row r="734" spans="1:7" x14ac:dyDescent="0.2">
      <c r="A734" s="1860" t="s">
        <v>2426</v>
      </c>
      <c r="B734" s="28" t="s">
        <v>2269</v>
      </c>
      <c r="C734" s="28" t="s">
        <v>2329</v>
      </c>
      <c r="D734" s="28">
        <v>179500</v>
      </c>
      <c r="E734" s="28">
        <v>0</v>
      </c>
      <c r="F734" s="28">
        <v>179500</v>
      </c>
      <c r="G734" s="1868" t="s">
        <v>1445</v>
      </c>
    </row>
    <row r="735" spans="1:7" x14ac:dyDescent="0.2">
      <c r="A735" s="1860" t="s">
        <v>2426</v>
      </c>
      <c r="B735" s="28" t="s">
        <v>1622</v>
      </c>
      <c r="C735" s="28" t="s">
        <v>1623</v>
      </c>
      <c r="D735" s="28">
        <v>41000000</v>
      </c>
      <c r="E735" s="28">
        <v>0</v>
      </c>
      <c r="F735" s="28">
        <v>41000000</v>
      </c>
      <c r="G735" s="1868" t="s">
        <v>1445</v>
      </c>
    </row>
    <row r="736" spans="1:7" x14ac:dyDescent="0.2">
      <c r="A736" s="1860" t="s">
        <v>2426</v>
      </c>
      <c r="B736" s="28" t="s">
        <v>1622</v>
      </c>
      <c r="C736" s="28" t="s">
        <v>1689</v>
      </c>
      <c r="D736" s="28">
        <v>1318000</v>
      </c>
      <c r="E736" s="28">
        <v>0</v>
      </c>
      <c r="F736" s="28">
        <v>1318000</v>
      </c>
      <c r="G736" s="1868" t="s">
        <v>1445</v>
      </c>
    </row>
    <row r="737" spans="1:7" x14ac:dyDescent="0.2">
      <c r="A737" s="1860" t="s">
        <v>2426</v>
      </c>
      <c r="B737" s="28" t="s">
        <v>1622</v>
      </c>
      <c r="C737" s="28" t="s">
        <v>1690</v>
      </c>
      <c r="D737" s="28">
        <v>11383000</v>
      </c>
      <c r="E737" s="28">
        <v>0</v>
      </c>
      <c r="F737" s="28">
        <v>11383000</v>
      </c>
      <c r="G737" s="1868" t="s">
        <v>1445</v>
      </c>
    </row>
    <row r="738" spans="1:7" x14ac:dyDescent="0.2">
      <c r="A738" s="1860" t="s">
        <v>2426</v>
      </c>
      <c r="B738" s="28" t="s">
        <v>1622</v>
      </c>
      <c r="C738" s="28" t="s">
        <v>1720</v>
      </c>
      <c r="D738" s="28">
        <v>83000000</v>
      </c>
      <c r="E738" s="28">
        <v>0</v>
      </c>
      <c r="F738" s="28">
        <v>83000000</v>
      </c>
      <c r="G738" s="1868" t="s">
        <v>1445</v>
      </c>
    </row>
    <row r="739" spans="1:7" x14ac:dyDescent="0.2">
      <c r="A739" s="1860" t="s">
        <v>2426</v>
      </c>
      <c r="B739" s="28" t="s">
        <v>1622</v>
      </c>
      <c r="C739" s="28" t="s">
        <v>1752</v>
      </c>
      <c r="D739" s="28">
        <v>379601470</v>
      </c>
      <c r="E739" s="28">
        <v>0</v>
      </c>
      <c r="F739" s="28">
        <v>379601470</v>
      </c>
      <c r="G739" s="1868" t="s">
        <v>1445</v>
      </c>
    </row>
    <row r="740" spans="1:7" x14ac:dyDescent="0.2">
      <c r="A740" s="1860" t="s">
        <v>2426</v>
      </c>
      <c r="B740" s="28" t="s">
        <v>1622</v>
      </c>
      <c r="C740" s="28" t="s">
        <v>3162</v>
      </c>
      <c r="D740" s="28">
        <v>0</v>
      </c>
      <c r="E740" s="28">
        <v>0</v>
      </c>
      <c r="F740" s="28">
        <v>0</v>
      </c>
      <c r="G740" s="1868" t="s">
        <v>1445</v>
      </c>
    </row>
    <row r="741" spans="1:7" x14ac:dyDescent="0.2">
      <c r="A741" s="1860" t="s">
        <v>2426</v>
      </c>
      <c r="B741" s="28" t="s">
        <v>1622</v>
      </c>
      <c r="C741" s="28" t="s">
        <v>1838</v>
      </c>
      <c r="D741" s="28">
        <v>8942600</v>
      </c>
      <c r="E741" s="28">
        <v>0</v>
      </c>
      <c r="F741" s="28">
        <v>8942600</v>
      </c>
      <c r="G741" s="1868" t="s">
        <v>1445</v>
      </c>
    </row>
    <row r="742" spans="1:7" x14ac:dyDescent="0.2">
      <c r="A742" s="1860" t="s">
        <v>2426</v>
      </c>
      <c r="B742" s="28" t="s">
        <v>1622</v>
      </c>
      <c r="C742" s="28" t="s">
        <v>1907</v>
      </c>
      <c r="D742" s="28">
        <v>84132000</v>
      </c>
      <c r="E742" s="28">
        <v>0</v>
      </c>
      <c r="F742" s="28">
        <v>84132000</v>
      </c>
      <c r="G742" s="1868" t="s">
        <v>1445</v>
      </c>
    </row>
    <row r="743" spans="1:7" x14ac:dyDescent="0.2">
      <c r="A743" s="1860" t="s">
        <v>2426</v>
      </c>
      <c r="B743" s="28" t="s">
        <v>1622</v>
      </c>
      <c r="C743" s="28" t="s">
        <v>1921</v>
      </c>
      <c r="D743" s="28">
        <v>22750000</v>
      </c>
      <c r="E743" s="28">
        <v>0</v>
      </c>
      <c r="F743" s="28">
        <v>22750000</v>
      </c>
      <c r="G743" s="1868" t="s">
        <v>1445</v>
      </c>
    </row>
    <row r="744" spans="1:7" x14ac:dyDescent="0.2">
      <c r="A744" s="1860" t="s">
        <v>2426</v>
      </c>
      <c r="B744" s="28" t="s">
        <v>1622</v>
      </c>
      <c r="C744" s="28" t="s">
        <v>1955</v>
      </c>
      <c r="D744" s="28">
        <v>401933000</v>
      </c>
      <c r="E744" s="28">
        <v>0</v>
      </c>
      <c r="F744" s="28">
        <v>401933000</v>
      </c>
      <c r="G744" s="1868" t="s">
        <v>1445</v>
      </c>
    </row>
    <row r="745" spans="1:7" x14ac:dyDescent="0.2">
      <c r="A745" s="1860" t="s">
        <v>2426</v>
      </c>
      <c r="B745" s="28" t="s">
        <v>1622</v>
      </c>
      <c r="C745" s="28" t="s">
        <v>1958</v>
      </c>
      <c r="D745" s="28">
        <v>6458000</v>
      </c>
      <c r="E745" s="28">
        <v>0</v>
      </c>
      <c r="F745" s="28">
        <v>6458000</v>
      </c>
      <c r="G745" s="1868" t="s">
        <v>1445</v>
      </c>
    </row>
    <row r="746" spans="1:7" x14ac:dyDescent="0.2">
      <c r="A746" s="1860" t="s">
        <v>2426</v>
      </c>
      <c r="B746" s="28" t="s">
        <v>1622</v>
      </c>
      <c r="C746" s="28" t="s">
        <v>1975</v>
      </c>
      <c r="D746" s="28">
        <v>14234000</v>
      </c>
      <c r="E746" s="28">
        <v>0</v>
      </c>
      <c r="F746" s="28">
        <v>14234000</v>
      </c>
      <c r="G746" s="1868" t="s">
        <v>1445</v>
      </c>
    </row>
    <row r="747" spans="1:7" x14ac:dyDescent="0.2">
      <c r="A747" s="1860" t="s">
        <v>2426</v>
      </c>
      <c r="B747" s="28" t="s">
        <v>1622</v>
      </c>
      <c r="C747" s="28" t="s">
        <v>2024</v>
      </c>
      <c r="D747" s="28">
        <v>73245600</v>
      </c>
      <c r="E747" s="28">
        <v>0</v>
      </c>
      <c r="F747" s="28">
        <v>73245600</v>
      </c>
      <c r="G747" s="1868" t="s">
        <v>1445</v>
      </c>
    </row>
    <row r="748" spans="1:7" x14ac:dyDescent="0.2">
      <c r="A748" s="1860" t="s">
        <v>2426</v>
      </c>
      <c r="B748" s="28" t="s">
        <v>1622</v>
      </c>
      <c r="C748" s="28" t="s">
        <v>3163</v>
      </c>
      <c r="D748" s="28">
        <v>0</v>
      </c>
      <c r="E748" s="28">
        <v>0</v>
      </c>
      <c r="F748" s="28">
        <v>0</v>
      </c>
      <c r="G748" s="1868" t="s">
        <v>1445</v>
      </c>
    </row>
    <row r="749" spans="1:7" x14ac:dyDescent="0.2">
      <c r="A749" s="1860" t="s">
        <v>2426</v>
      </c>
      <c r="B749" s="28" t="s">
        <v>1622</v>
      </c>
      <c r="C749" s="28" t="s">
        <v>2073</v>
      </c>
      <c r="D749" s="28">
        <v>31903000</v>
      </c>
      <c r="E749" s="28">
        <v>0</v>
      </c>
      <c r="F749" s="28">
        <v>31903000</v>
      </c>
      <c r="G749" s="1868" t="s">
        <v>1445</v>
      </c>
    </row>
    <row r="750" spans="1:7" x14ac:dyDescent="0.2">
      <c r="A750" s="1860" t="s">
        <v>2426</v>
      </c>
      <c r="B750" s="28" t="s">
        <v>1622</v>
      </c>
      <c r="C750" s="28" t="s">
        <v>2083</v>
      </c>
      <c r="D750" s="28">
        <v>929000</v>
      </c>
      <c r="E750" s="28">
        <v>0</v>
      </c>
      <c r="F750" s="28">
        <v>929000</v>
      </c>
      <c r="G750" s="1868" t="s">
        <v>1445</v>
      </c>
    </row>
    <row r="751" spans="1:7" x14ac:dyDescent="0.2">
      <c r="A751" s="1860" t="s">
        <v>2426</v>
      </c>
      <c r="B751" s="28" t="s">
        <v>1622</v>
      </c>
      <c r="C751" s="28" t="s">
        <v>2084</v>
      </c>
      <c r="D751" s="28">
        <v>324000</v>
      </c>
      <c r="E751" s="28">
        <v>0</v>
      </c>
      <c r="F751" s="28">
        <v>324000</v>
      </c>
      <c r="G751" s="1868" t="s">
        <v>1445</v>
      </c>
    </row>
    <row r="752" spans="1:7" x14ac:dyDescent="0.2">
      <c r="A752" s="1860" t="s">
        <v>2426</v>
      </c>
      <c r="B752" s="28" t="s">
        <v>1622</v>
      </c>
      <c r="C752" s="28" t="s">
        <v>2104</v>
      </c>
      <c r="D752" s="28">
        <v>105840000</v>
      </c>
      <c r="E752" s="28">
        <v>0</v>
      </c>
      <c r="F752" s="28">
        <v>105840000</v>
      </c>
      <c r="G752" s="1868" t="s">
        <v>1445</v>
      </c>
    </row>
    <row r="753" spans="1:7" x14ac:dyDescent="0.2">
      <c r="A753" s="1860" t="s">
        <v>2426</v>
      </c>
      <c r="B753" s="28" t="s">
        <v>1622</v>
      </c>
      <c r="C753" s="28" t="s">
        <v>2106</v>
      </c>
      <c r="D753" s="28">
        <v>54562000</v>
      </c>
      <c r="E753" s="28">
        <v>0</v>
      </c>
      <c r="F753" s="28">
        <v>54562000</v>
      </c>
      <c r="G753" s="1868" t="s">
        <v>1445</v>
      </c>
    </row>
    <row r="754" spans="1:7" x14ac:dyDescent="0.2">
      <c r="A754" s="1860" t="s">
        <v>2426</v>
      </c>
      <c r="B754" s="28" t="s">
        <v>1622</v>
      </c>
      <c r="C754" s="28" t="s">
        <v>2118</v>
      </c>
      <c r="D754" s="28">
        <v>14866550</v>
      </c>
      <c r="E754" s="28">
        <v>0</v>
      </c>
      <c r="F754" s="28">
        <v>14866550</v>
      </c>
      <c r="G754" s="1868" t="s">
        <v>1445</v>
      </c>
    </row>
    <row r="755" spans="1:7" x14ac:dyDescent="0.2">
      <c r="A755" s="1860" t="s">
        <v>2426</v>
      </c>
      <c r="B755" s="28" t="s">
        <v>1622</v>
      </c>
      <c r="C755" s="28" t="s">
        <v>2128</v>
      </c>
      <c r="D755" s="28">
        <v>104458000</v>
      </c>
      <c r="E755" s="28">
        <v>0</v>
      </c>
      <c r="F755" s="28">
        <v>104458000</v>
      </c>
      <c r="G755" s="1868" t="s">
        <v>1445</v>
      </c>
    </row>
    <row r="756" spans="1:7" x14ac:dyDescent="0.2">
      <c r="A756" s="1860" t="s">
        <v>2426</v>
      </c>
      <c r="B756" s="28" t="s">
        <v>1622</v>
      </c>
      <c r="C756" s="28" t="s">
        <v>2144</v>
      </c>
      <c r="D756" s="28">
        <v>12139000</v>
      </c>
      <c r="E756" s="28">
        <v>0</v>
      </c>
      <c r="F756" s="28">
        <v>12139000</v>
      </c>
      <c r="G756" s="1868" t="s">
        <v>1445</v>
      </c>
    </row>
    <row r="757" spans="1:7" x14ac:dyDescent="0.2">
      <c r="A757" s="1860" t="s">
        <v>2426</v>
      </c>
      <c r="B757" s="28" t="s">
        <v>1622</v>
      </c>
      <c r="C757" s="28" t="s">
        <v>2147</v>
      </c>
      <c r="D757" s="28">
        <v>59416371</v>
      </c>
      <c r="E757" s="28">
        <v>0</v>
      </c>
      <c r="F757" s="28">
        <v>59416371</v>
      </c>
      <c r="G757" s="1868" t="s">
        <v>1445</v>
      </c>
    </row>
    <row r="758" spans="1:7" x14ac:dyDescent="0.2">
      <c r="A758" s="1860" t="s">
        <v>2426</v>
      </c>
      <c r="B758" s="28" t="s">
        <v>1622</v>
      </c>
      <c r="C758" s="28" t="s">
        <v>2168</v>
      </c>
      <c r="D758" s="28">
        <v>33204629</v>
      </c>
      <c r="E758" s="28">
        <v>0</v>
      </c>
      <c r="F758" s="28">
        <v>33204629</v>
      </c>
      <c r="G758" s="1868" t="s">
        <v>1445</v>
      </c>
    </row>
    <row r="759" spans="1:7" x14ac:dyDescent="0.2">
      <c r="A759" s="1860" t="s">
        <v>2426</v>
      </c>
      <c r="B759" s="28" t="s">
        <v>1622</v>
      </c>
      <c r="C759" s="28" t="s">
        <v>2179</v>
      </c>
      <c r="D759" s="28">
        <v>20477000</v>
      </c>
      <c r="E759" s="28">
        <v>0</v>
      </c>
      <c r="F759" s="28">
        <v>20477000</v>
      </c>
      <c r="G759" s="1868" t="s">
        <v>1445</v>
      </c>
    </row>
    <row r="760" spans="1:7" x14ac:dyDescent="0.2">
      <c r="A760" s="1860" t="s">
        <v>2426</v>
      </c>
      <c r="B760" s="28" t="s">
        <v>1622</v>
      </c>
      <c r="C760" s="28" t="s">
        <v>2185</v>
      </c>
      <c r="D760" s="28">
        <v>15077000</v>
      </c>
      <c r="E760" s="28">
        <v>0</v>
      </c>
      <c r="F760" s="28">
        <v>15077000</v>
      </c>
      <c r="G760" s="1868" t="s">
        <v>1445</v>
      </c>
    </row>
    <row r="761" spans="1:7" x14ac:dyDescent="0.2">
      <c r="A761" s="1860" t="s">
        <v>2426</v>
      </c>
      <c r="B761" s="28" t="s">
        <v>1622</v>
      </c>
      <c r="C761" s="28" t="s">
        <v>2192</v>
      </c>
      <c r="D761" s="28">
        <v>4644000</v>
      </c>
      <c r="E761" s="28">
        <v>0</v>
      </c>
      <c r="F761" s="28">
        <v>4644000</v>
      </c>
      <c r="G761" s="1868" t="s">
        <v>1445</v>
      </c>
    </row>
    <row r="762" spans="1:7" x14ac:dyDescent="0.2">
      <c r="A762" s="1860" t="s">
        <v>2426</v>
      </c>
      <c r="B762" s="28" t="s">
        <v>1622</v>
      </c>
      <c r="C762" s="28" t="s">
        <v>2196</v>
      </c>
      <c r="D762" s="28">
        <v>66227110</v>
      </c>
      <c r="E762" s="28">
        <v>0</v>
      </c>
      <c r="F762" s="28">
        <v>66227110</v>
      </c>
      <c r="G762" s="1868" t="s">
        <v>1445</v>
      </c>
    </row>
    <row r="763" spans="1:7" x14ac:dyDescent="0.2">
      <c r="A763" s="1860" t="s">
        <v>2426</v>
      </c>
      <c r="B763" s="28" t="s">
        <v>1622</v>
      </c>
      <c r="C763" s="28" t="s">
        <v>2199</v>
      </c>
      <c r="D763" s="28">
        <v>12534000</v>
      </c>
      <c r="E763" s="28">
        <v>0</v>
      </c>
      <c r="F763" s="28">
        <v>12534000</v>
      </c>
      <c r="G763" s="1868" t="s">
        <v>1445</v>
      </c>
    </row>
    <row r="764" spans="1:7" x14ac:dyDescent="0.2">
      <c r="A764" s="1860" t="s">
        <v>2426</v>
      </c>
      <c r="B764" s="28" t="s">
        <v>1622</v>
      </c>
      <c r="C764" s="28" t="s">
        <v>2206</v>
      </c>
      <c r="D764" s="28">
        <v>66214290</v>
      </c>
      <c r="E764" s="28">
        <v>0</v>
      </c>
      <c r="F764" s="28">
        <v>66214290</v>
      </c>
      <c r="G764" s="1868" t="s">
        <v>1445</v>
      </c>
    </row>
    <row r="765" spans="1:7" x14ac:dyDescent="0.2">
      <c r="A765" s="1860" t="s">
        <v>2426</v>
      </c>
      <c r="B765" s="28" t="s">
        <v>1622</v>
      </c>
      <c r="C765" s="28" t="s">
        <v>2210</v>
      </c>
      <c r="D765" s="28">
        <v>39722000</v>
      </c>
      <c r="E765" s="28">
        <v>0</v>
      </c>
      <c r="F765" s="28">
        <v>39722000</v>
      </c>
      <c r="G765" s="1868" t="s">
        <v>1445</v>
      </c>
    </row>
    <row r="766" spans="1:7" x14ac:dyDescent="0.2">
      <c r="A766" s="1860" t="s">
        <v>2426</v>
      </c>
      <c r="B766" s="28" t="s">
        <v>1622</v>
      </c>
      <c r="C766" s="28" t="s">
        <v>2212</v>
      </c>
      <c r="D766" s="28">
        <v>3240000</v>
      </c>
      <c r="E766" s="28">
        <v>0</v>
      </c>
      <c r="F766" s="28">
        <v>3240000</v>
      </c>
      <c r="G766" s="1868" t="s">
        <v>1445</v>
      </c>
    </row>
    <row r="767" spans="1:7" x14ac:dyDescent="0.2">
      <c r="A767" s="1860" t="s">
        <v>2426</v>
      </c>
      <c r="B767" s="28" t="s">
        <v>1622</v>
      </c>
      <c r="C767" s="28" t="s">
        <v>2215</v>
      </c>
      <c r="D767" s="28">
        <v>7360000</v>
      </c>
      <c r="E767" s="28">
        <v>0</v>
      </c>
      <c r="F767" s="28">
        <v>7360000</v>
      </c>
      <c r="G767" s="1868" t="s">
        <v>1445</v>
      </c>
    </row>
    <row r="768" spans="1:7" x14ac:dyDescent="0.2">
      <c r="A768" s="1860" t="s">
        <v>2426</v>
      </c>
      <c r="B768" s="28" t="s">
        <v>1622</v>
      </c>
      <c r="C768" s="28" t="s">
        <v>2342</v>
      </c>
      <c r="D768" s="28">
        <v>1111000</v>
      </c>
      <c r="E768" s="28">
        <v>0</v>
      </c>
      <c r="F768" s="28">
        <v>1111000</v>
      </c>
      <c r="G768" s="1868" t="s">
        <v>1445</v>
      </c>
    </row>
    <row r="769" spans="1:7" x14ac:dyDescent="0.2">
      <c r="A769" s="1860" t="s">
        <v>2426</v>
      </c>
      <c r="B769" s="28" t="s">
        <v>1622</v>
      </c>
      <c r="C769" s="28" t="s">
        <v>2344</v>
      </c>
      <c r="D769" s="28">
        <v>809000</v>
      </c>
      <c r="E769" s="28">
        <v>0</v>
      </c>
      <c r="F769" s="28">
        <v>809000</v>
      </c>
      <c r="G769" s="1868" t="s">
        <v>1445</v>
      </c>
    </row>
    <row r="770" spans="1:7" x14ac:dyDescent="0.2">
      <c r="A770" s="1861" t="s">
        <v>2426</v>
      </c>
      <c r="B770" s="28" t="s">
        <v>1622</v>
      </c>
      <c r="C770" s="28" t="s">
        <v>2346</v>
      </c>
      <c r="D770" s="28">
        <v>1435500</v>
      </c>
      <c r="E770" s="28">
        <v>0</v>
      </c>
      <c r="F770" s="28">
        <v>1435500</v>
      </c>
      <c r="G770" s="1868" t="s">
        <v>1445</v>
      </c>
    </row>
    <row r="771" spans="1:7" x14ac:dyDescent="0.2">
      <c r="A771" s="1861" t="s">
        <v>2426</v>
      </c>
      <c r="B771" s="28" t="s">
        <v>1622</v>
      </c>
      <c r="C771" s="28" t="s">
        <v>2348</v>
      </c>
      <c r="D771" s="28">
        <v>85000</v>
      </c>
      <c r="E771" s="28">
        <v>0</v>
      </c>
      <c r="F771" s="28">
        <v>85000</v>
      </c>
      <c r="G771" s="1868" t="s">
        <v>1445</v>
      </c>
    </row>
    <row r="772" spans="1:7" x14ac:dyDescent="0.2">
      <c r="A772" s="1861" t="s">
        <v>2426</v>
      </c>
      <c r="B772" s="28" t="s">
        <v>1617</v>
      </c>
      <c r="C772" s="28" t="s">
        <v>3164</v>
      </c>
      <c r="D772" s="28">
        <v>0</v>
      </c>
      <c r="E772" s="28">
        <v>0</v>
      </c>
      <c r="F772" s="28">
        <v>0</v>
      </c>
      <c r="G772" s="1868" t="s">
        <v>1440</v>
      </c>
    </row>
    <row r="773" spans="1:7" x14ac:dyDescent="0.2">
      <c r="A773" s="1861" t="s">
        <v>2426</v>
      </c>
      <c r="B773" s="28" t="s">
        <v>1617</v>
      </c>
      <c r="C773" s="28" t="s">
        <v>1648</v>
      </c>
      <c r="D773" s="28">
        <v>5336737</v>
      </c>
      <c r="E773" s="28">
        <v>3094621</v>
      </c>
      <c r="F773" s="28">
        <v>2242116</v>
      </c>
      <c r="G773" s="1868" t="s">
        <v>1465</v>
      </c>
    </row>
    <row r="774" spans="1:7" x14ac:dyDescent="0.2">
      <c r="A774" s="1861" t="s">
        <v>2426</v>
      </c>
      <c r="B774" s="28" t="s">
        <v>1617</v>
      </c>
      <c r="C774" s="28" t="s">
        <v>1669</v>
      </c>
      <c r="D774" s="28">
        <v>4845000</v>
      </c>
      <c r="E774" s="28">
        <v>454074</v>
      </c>
      <c r="F774" s="28">
        <v>4390926</v>
      </c>
      <c r="G774" s="1868" t="s">
        <v>1465</v>
      </c>
    </row>
    <row r="775" spans="1:7" x14ac:dyDescent="0.2">
      <c r="A775" s="1861" t="s">
        <v>2426</v>
      </c>
      <c r="B775" s="28" t="s">
        <v>1617</v>
      </c>
      <c r="C775" s="28" t="s">
        <v>1693</v>
      </c>
      <c r="D775" s="28">
        <v>47093815</v>
      </c>
      <c r="E775" s="28">
        <v>24148560</v>
      </c>
      <c r="F775" s="28">
        <v>22945255</v>
      </c>
      <c r="G775" s="1868" t="s">
        <v>1465</v>
      </c>
    </row>
    <row r="776" spans="1:7" x14ac:dyDescent="0.2">
      <c r="A776" s="1861" t="s">
        <v>2426</v>
      </c>
      <c r="B776" s="28" t="s">
        <v>1617</v>
      </c>
      <c r="C776" s="28" t="s">
        <v>1713</v>
      </c>
      <c r="D776" s="28">
        <v>59855072</v>
      </c>
      <c r="E776" s="28">
        <v>10870560</v>
      </c>
      <c r="F776" s="28">
        <v>48984512</v>
      </c>
      <c r="G776" s="1868" t="s">
        <v>1465</v>
      </c>
    </row>
    <row r="777" spans="1:7" x14ac:dyDescent="0.2">
      <c r="A777" s="1861" t="s">
        <v>2426</v>
      </c>
      <c r="B777" s="28" t="s">
        <v>1617</v>
      </c>
      <c r="C777" s="28" t="s">
        <v>1714</v>
      </c>
      <c r="D777" s="28">
        <v>28800000</v>
      </c>
      <c r="E777" s="28">
        <v>6785754</v>
      </c>
      <c r="F777" s="28">
        <v>22014246</v>
      </c>
      <c r="G777" s="1868" t="s">
        <v>1465</v>
      </c>
    </row>
    <row r="778" spans="1:7" x14ac:dyDescent="0.2">
      <c r="A778" s="1861" t="s">
        <v>2426</v>
      </c>
      <c r="B778" s="28" t="s">
        <v>1617</v>
      </c>
      <c r="C778" s="28" t="s">
        <v>1957</v>
      </c>
      <c r="D778" s="28">
        <v>1680000</v>
      </c>
      <c r="E778" s="28">
        <v>672126</v>
      </c>
      <c r="F778" s="28">
        <v>1007874</v>
      </c>
      <c r="G778" s="1868" t="s">
        <v>1465</v>
      </c>
    </row>
    <row r="779" spans="1:7" x14ac:dyDescent="0.2">
      <c r="A779" s="1861" t="s">
        <v>2426</v>
      </c>
      <c r="B779" s="28" t="s">
        <v>1617</v>
      </c>
      <c r="C779" s="28" t="s">
        <v>1961</v>
      </c>
      <c r="D779" s="28">
        <v>16838043</v>
      </c>
      <c r="E779" s="28">
        <v>6034390</v>
      </c>
      <c r="F779" s="28">
        <v>10803653</v>
      </c>
      <c r="G779" s="1868" t="s">
        <v>1465</v>
      </c>
    </row>
    <row r="780" spans="1:7" x14ac:dyDescent="0.2">
      <c r="A780" s="1861" t="s">
        <v>2426</v>
      </c>
      <c r="B780" s="28" t="s">
        <v>1617</v>
      </c>
      <c r="C780" s="28" t="s">
        <v>1973</v>
      </c>
      <c r="D780" s="28">
        <v>6636974</v>
      </c>
      <c r="E780" s="28">
        <v>1987303</v>
      </c>
      <c r="F780" s="28">
        <v>4649671</v>
      </c>
      <c r="G780" s="1868" t="s">
        <v>1465</v>
      </c>
    </row>
    <row r="781" spans="1:7" x14ac:dyDescent="0.2">
      <c r="A781" s="1861" t="s">
        <v>2426</v>
      </c>
      <c r="B781" s="28" t="s">
        <v>1617</v>
      </c>
      <c r="C781" s="28" t="s">
        <v>2062</v>
      </c>
      <c r="D781" s="28">
        <v>2653200</v>
      </c>
      <c r="E781" s="28">
        <v>650288</v>
      </c>
      <c r="F781" s="28">
        <v>2002912</v>
      </c>
      <c r="G781" s="1868" t="s">
        <v>1465</v>
      </c>
    </row>
    <row r="782" spans="1:7" x14ac:dyDescent="0.2">
      <c r="A782" s="1861" t="s">
        <v>2426</v>
      </c>
      <c r="B782" s="28" t="s">
        <v>1617</v>
      </c>
      <c r="C782" s="28" t="s">
        <v>2063</v>
      </c>
      <c r="D782" s="28">
        <v>8099844</v>
      </c>
      <c r="E782" s="28">
        <v>1463704</v>
      </c>
      <c r="F782" s="28">
        <v>6636140</v>
      </c>
      <c r="G782" s="1868" t="s">
        <v>1465</v>
      </c>
    </row>
    <row r="783" spans="1:7" x14ac:dyDescent="0.2">
      <c r="A783" s="1861" t="s">
        <v>2426</v>
      </c>
      <c r="B783" s="28" t="s">
        <v>1617</v>
      </c>
      <c r="C783" s="28" t="s">
        <v>2065</v>
      </c>
      <c r="D783" s="28">
        <v>93551908</v>
      </c>
      <c r="E783" s="28">
        <v>20558496</v>
      </c>
      <c r="F783" s="28">
        <v>72993412</v>
      </c>
      <c r="G783" s="1868" t="s">
        <v>1465</v>
      </c>
    </row>
    <row r="784" spans="1:7" x14ac:dyDescent="0.2">
      <c r="A784" s="1861" t="s">
        <v>2426</v>
      </c>
      <c r="B784" s="28" t="s">
        <v>1617</v>
      </c>
      <c r="C784" s="28" t="s">
        <v>2067</v>
      </c>
      <c r="D784" s="28">
        <v>13151600</v>
      </c>
      <c r="E784" s="28">
        <v>2763265</v>
      </c>
      <c r="F784" s="28">
        <v>10388335</v>
      </c>
      <c r="G784" s="1868" t="s">
        <v>1465</v>
      </c>
    </row>
    <row r="785" spans="1:7" x14ac:dyDescent="0.2">
      <c r="A785" s="1861" t="s">
        <v>2426</v>
      </c>
      <c r="B785" s="28" t="s">
        <v>1617</v>
      </c>
      <c r="C785" s="28" t="s">
        <v>2071</v>
      </c>
      <c r="D785" s="28">
        <v>1403495</v>
      </c>
      <c r="E785" s="28">
        <v>336957</v>
      </c>
      <c r="F785" s="28">
        <v>1066538</v>
      </c>
      <c r="G785" s="1868" t="s">
        <v>1440</v>
      </c>
    </row>
    <row r="786" spans="1:7" x14ac:dyDescent="0.2">
      <c r="A786" s="1861" t="s">
        <v>2426</v>
      </c>
      <c r="B786" s="28" t="s">
        <v>1617</v>
      </c>
      <c r="C786" s="28" t="s">
        <v>2076</v>
      </c>
      <c r="D786" s="28">
        <v>2108200</v>
      </c>
      <c r="E786" s="28">
        <v>379599</v>
      </c>
      <c r="F786" s="28">
        <v>1728601</v>
      </c>
      <c r="G786" s="1868" t="s">
        <v>1465</v>
      </c>
    </row>
    <row r="787" spans="1:7" x14ac:dyDescent="0.2">
      <c r="A787" s="1861" t="s">
        <v>2426</v>
      </c>
      <c r="B787" s="28" t="s">
        <v>1617</v>
      </c>
      <c r="C787" s="28" t="s">
        <v>2077</v>
      </c>
      <c r="D787" s="28">
        <v>11546177</v>
      </c>
      <c r="E787" s="28">
        <v>2670703</v>
      </c>
      <c r="F787" s="28">
        <v>8875474</v>
      </c>
      <c r="G787" s="1868" t="s">
        <v>1465</v>
      </c>
    </row>
    <row r="788" spans="1:7" x14ac:dyDescent="0.2">
      <c r="A788" s="1861" t="s">
        <v>2426</v>
      </c>
      <c r="B788" s="28" t="s">
        <v>1617</v>
      </c>
      <c r="C788" s="28" t="s">
        <v>2096</v>
      </c>
      <c r="D788" s="28">
        <v>18691000</v>
      </c>
      <c r="E788" s="28">
        <v>4266580</v>
      </c>
      <c r="F788" s="28">
        <v>14424420</v>
      </c>
      <c r="G788" s="1868" t="s">
        <v>1465</v>
      </c>
    </row>
    <row r="789" spans="1:7" x14ac:dyDescent="0.2">
      <c r="A789" s="1861" t="s">
        <v>2426</v>
      </c>
      <c r="B789" s="28" t="s">
        <v>1617</v>
      </c>
      <c r="C789" s="28" t="s">
        <v>2100</v>
      </c>
      <c r="D789" s="28">
        <v>450000</v>
      </c>
      <c r="E789" s="28">
        <v>181002</v>
      </c>
      <c r="F789" s="28">
        <v>268998</v>
      </c>
      <c r="G789" s="1868" t="s">
        <v>1465</v>
      </c>
    </row>
    <row r="790" spans="1:7" x14ac:dyDescent="0.2">
      <c r="A790" s="1861" t="s">
        <v>2426</v>
      </c>
      <c r="B790" s="28" t="s">
        <v>1617</v>
      </c>
      <c r="C790" s="28" t="s">
        <v>2127</v>
      </c>
      <c r="D790" s="28">
        <v>134104664</v>
      </c>
      <c r="E790" s="28">
        <v>36217536</v>
      </c>
      <c r="F790" s="28">
        <v>97887128</v>
      </c>
      <c r="G790" s="1868" t="s">
        <v>1465</v>
      </c>
    </row>
    <row r="791" spans="1:7" x14ac:dyDescent="0.2">
      <c r="A791" s="1861" t="s">
        <v>2426</v>
      </c>
      <c r="B791" s="28" t="s">
        <v>1617</v>
      </c>
      <c r="C791" s="28" t="s">
        <v>2143</v>
      </c>
      <c r="D791" s="28">
        <v>336000</v>
      </c>
      <c r="E791" s="28">
        <v>259871</v>
      </c>
      <c r="F791" s="28">
        <v>76129</v>
      </c>
      <c r="G791" s="1868" t="s">
        <v>1465</v>
      </c>
    </row>
    <row r="792" spans="1:7" x14ac:dyDescent="0.2">
      <c r="A792" s="1861" t="s">
        <v>2426</v>
      </c>
      <c r="B792" s="28" t="s">
        <v>1617</v>
      </c>
      <c r="C792" s="28" t="s">
        <v>2146</v>
      </c>
      <c r="D792" s="28">
        <v>47000207</v>
      </c>
      <c r="E792" s="28">
        <v>22157311</v>
      </c>
      <c r="F792" s="28">
        <v>24842896</v>
      </c>
      <c r="G792" s="1868" t="s">
        <v>1465</v>
      </c>
    </row>
    <row r="793" spans="1:7" x14ac:dyDescent="0.2">
      <c r="A793" s="1861" t="s">
        <v>2426</v>
      </c>
      <c r="B793" s="28" t="s">
        <v>1617</v>
      </c>
      <c r="C793" s="28" t="s">
        <v>2166</v>
      </c>
      <c r="D793" s="28">
        <v>9091000</v>
      </c>
      <c r="E793" s="28">
        <v>5637025</v>
      </c>
      <c r="F793" s="28">
        <v>3453975</v>
      </c>
      <c r="G793" s="1868" t="s">
        <v>1465</v>
      </c>
    </row>
    <row r="794" spans="1:7" x14ac:dyDescent="0.2">
      <c r="A794" s="1861" t="s">
        <v>2426</v>
      </c>
      <c r="B794" s="28" t="s">
        <v>1617</v>
      </c>
      <c r="C794" s="28" t="s">
        <v>2184</v>
      </c>
      <c r="D794" s="28">
        <v>232415930</v>
      </c>
      <c r="E794" s="28">
        <v>100091516</v>
      </c>
      <c r="F794" s="28">
        <v>132324414</v>
      </c>
      <c r="G794" s="1868" t="s">
        <v>1465</v>
      </c>
    </row>
    <row r="795" spans="1:7" x14ac:dyDescent="0.2">
      <c r="A795" s="1861" t="s">
        <v>2426</v>
      </c>
      <c r="B795" s="28" t="s">
        <v>1617</v>
      </c>
      <c r="C795" s="28" t="s">
        <v>2208</v>
      </c>
      <c r="D795" s="28">
        <v>37010202</v>
      </c>
      <c r="E795" s="28">
        <v>20687060</v>
      </c>
      <c r="F795" s="28">
        <v>16323142</v>
      </c>
      <c r="G795" s="1868" t="s">
        <v>1465</v>
      </c>
    </row>
    <row r="796" spans="1:7" x14ac:dyDescent="0.2">
      <c r="A796" s="1861" t="s">
        <v>2426</v>
      </c>
      <c r="B796" s="28" t="s">
        <v>1617</v>
      </c>
      <c r="C796" s="28" t="s">
        <v>2209</v>
      </c>
      <c r="D796" s="28">
        <v>30995348</v>
      </c>
      <c r="E796" s="28">
        <v>20134276</v>
      </c>
      <c r="F796" s="28">
        <v>10861072</v>
      </c>
      <c r="G796" s="1868" t="s">
        <v>1465</v>
      </c>
    </row>
    <row r="797" spans="1:7" x14ac:dyDescent="0.2">
      <c r="A797" s="1861" t="s">
        <v>2426</v>
      </c>
      <c r="B797" s="28" t="s">
        <v>1617</v>
      </c>
      <c r="C797" s="28" t="s">
        <v>2211</v>
      </c>
      <c r="D797" s="28">
        <v>45213727</v>
      </c>
      <c r="E797" s="28">
        <v>20135774</v>
      </c>
      <c r="F797" s="28">
        <v>25077953</v>
      </c>
      <c r="G797" s="1868" t="s">
        <v>1465</v>
      </c>
    </row>
    <row r="798" spans="1:7" x14ac:dyDescent="0.2">
      <c r="A798" s="1861" t="s">
        <v>2426</v>
      </c>
      <c r="B798" s="28" t="s">
        <v>1617</v>
      </c>
      <c r="C798" s="28" t="s">
        <v>2214</v>
      </c>
      <c r="D798" s="28">
        <v>71879715</v>
      </c>
      <c r="E798" s="28">
        <v>33590222</v>
      </c>
      <c r="F798" s="28">
        <v>38289493</v>
      </c>
      <c r="G798" s="1868" t="s">
        <v>1465</v>
      </c>
    </row>
    <row r="799" spans="1:7" x14ac:dyDescent="0.2">
      <c r="A799" s="1861" t="s">
        <v>2426</v>
      </c>
      <c r="B799" s="28" t="s">
        <v>1616</v>
      </c>
      <c r="C799" s="28" t="s">
        <v>3165</v>
      </c>
      <c r="D799" s="28">
        <v>63500</v>
      </c>
      <c r="E799" s="28">
        <v>19739</v>
      </c>
      <c r="F799" s="28">
        <v>43761</v>
      </c>
      <c r="G799" s="1868" t="s">
        <v>1440</v>
      </c>
    </row>
    <row r="800" spans="1:7" x14ac:dyDescent="0.2">
      <c r="A800" s="1861" t="s">
        <v>2426</v>
      </c>
      <c r="B800" s="28" t="s">
        <v>1616</v>
      </c>
      <c r="C800" s="28" t="s">
        <v>3166</v>
      </c>
      <c r="D800" s="28">
        <v>299374</v>
      </c>
      <c r="E800" s="28">
        <v>94316</v>
      </c>
      <c r="F800" s="28">
        <v>205058</v>
      </c>
      <c r="G800" s="1868" t="s">
        <v>1440</v>
      </c>
    </row>
    <row r="801" spans="1:7" x14ac:dyDescent="0.2">
      <c r="A801" s="1861" t="s">
        <v>2426</v>
      </c>
      <c r="B801" s="28" t="s">
        <v>1616</v>
      </c>
      <c r="C801" s="28" t="s">
        <v>3167</v>
      </c>
      <c r="D801" s="28">
        <v>1574201</v>
      </c>
      <c r="E801" s="28">
        <v>489340</v>
      </c>
      <c r="F801" s="28">
        <v>1084861</v>
      </c>
      <c r="G801" s="1868" t="s">
        <v>1440</v>
      </c>
    </row>
    <row r="802" spans="1:7" x14ac:dyDescent="0.2">
      <c r="A802" s="1861" t="s">
        <v>2426</v>
      </c>
      <c r="B802" s="28" t="s">
        <v>1616</v>
      </c>
      <c r="C802" s="28" t="s">
        <v>3168</v>
      </c>
      <c r="D802" s="28">
        <v>0</v>
      </c>
      <c r="E802" s="28">
        <v>0</v>
      </c>
      <c r="F802" s="28">
        <v>0</v>
      </c>
      <c r="G802" s="1868" t="s">
        <v>1440</v>
      </c>
    </row>
    <row r="803" spans="1:7" x14ac:dyDescent="0.2">
      <c r="A803" s="1861" t="s">
        <v>2426</v>
      </c>
      <c r="B803" s="28" t="s">
        <v>1616</v>
      </c>
      <c r="C803" s="28" t="s">
        <v>3169</v>
      </c>
      <c r="D803" s="28">
        <v>0</v>
      </c>
      <c r="E803" s="28">
        <v>0</v>
      </c>
      <c r="F803" s="28">
        <v>0</v>
      </c>
      <c r="G803" s="1868" t="s">
        <v>1440</v>
      </c>
    </row>
    <row r="804" spans="1:7" x14ac:dyDescent="0.2">
      <c r="A804" s="1861" t="s">
        <v>2426</v>
      </c>
      <c r="B804" s="28" t="s">
        <v>1616</v>
      </c>
      <c r="C804" s="28" t="s">
        <v>3170</v>
      </c>
      <c r="D804" s="28">
        <v>0</v>
      </c>
      <c r="E804" s="28">
        <v>0</v>
      </c>
      <c r="F804" s="28">
        <v>0</v>
      </c>
      <c r="G804" s="1868" t="s">
        <v>1440</v>
      </c>
    </row>
    <row r="805" spans="1:7" x14ac:dyDescent="0.2">
      <c r="A805" s="1861" t="s">
        <v>2426</v>
      </c>
      <c r="B805" s="28" t="s">
        <v>1616</v>
      </c>
      <c r="C805" s="28" t="s">
        <v>3171</v>
      </c>
      <c r="D805" s="28">
        <v>0</v>
      </c>
      <c r="E805" s="28">
        <v>0</v>
      </c>
      <c r="F805" s="28">
        <v>0</v>
      </c>
      <c r="G805" s="1868" t="s">
        <v>1440</v>
      </c>
    </row>
    <row r="806" spans="1:7" x14ac:dyDescent="0.2">
      <c r="A806" s="1861" t="s">
        <v>2426</v>
      </c>
      <c r="B806" s="28" t="s">
        <v>1616</v>
      </c>
      <c r="C806" s="28" t="s">
        <v>3172</v>
      </c>
      <c r="D806" s="28">
        <v>0</v>
      </c>
      <c r="E806" s="28">
        <v>0</v>
      </c>
      <c r="F806" s="28">
        <v>0</v>
      </c>
      <c r="G806" s="1868" t="s">
        <v>1440</v>
      </c>
    </row>
    <row r="807" spans="1:7" x14ac:dyDescent="0.2">
      <c r="A807" s="1861" t="s">
        <v>2426</v>
      </c>
      <c r="B807" s="28" t="s">
        <v>1616</v>
      </c>
      <c r="C807" s="28" t="s">
        <v>1619</v>
      </c>
      <c r="D807" s="28">
        <v>299632</v>
      </c>
      <c r="E807" s="28">
        <v>30884</v>
      </c>
      <c r="F807" s="28">
        <v>268748</v>
      </c>
      <c r="G807" s="1868" t="s">
        <v>1440</v>
      </c>
    </row>
    <row r="808" spans="1:7" x14ac:dyDescent="0.2">
      <c r="A808" s="1861" t="s">
        <v>2426</v>
      </c>
      <c r="B808" s="28" t="s">
        <v>1616</v>
      </c>
      <c r="C808" s="28" t="s">
        <v>1620</v>
      </c>
      <c r="D808" s="28">
        <v>162862095</v>
      </c>
      <c r="E808" s="28">
        <v>14744069</v>
      </c>
      <c r="F808" s="28">
        <v>148118026</v>
      </c>
      <c r="G808" s="1868" t="s">
        <v>1440</v>
      </c>
    </row>
    <row r="809" spans="1:7" x14ac:dyDescent="0.2">
      <c r="A809" s="1861" t="s">
        <v>2426</v>
      </c>
      <c r="B809" s="28" t="s">
        <v>1616</v>
      </c>
      <c r="C809" s="28" t="s">
        <v>1627</v>
      </c>
      <c r="D809" s="28">
        <v>78965195</v>
      </c>
      <c r="E809" s="28">
        <v>9671025</v>
      </c>
      <c r="F809" s="28">
        <v>69294170</v>
      </c>
      <c r="G809" s="1868" t="s">
        <v>1440</v>
      </c>
    </row>
    <row r="810" spans="1:7" x14ac:dyDescent="0.2">
      <c r="A810" s="1861" t="s">
        <v>2426</v>
      </c>
      <c r="B810" s="28" t="s">
        <v>1616</v>
      </c>
      <c r="C810" s="28" t="s">
        <v>1628</v>
      </c>
      <c r="D810" s="28">
        <v>67692228</v>
      </c>
      <c r="E810" s="28">
        <v>8390130</v>
      </c>
      <c r="F810" s="28">
        <v>59302098</v>
      </c>
      <c r="G810" s="1868" t="s">
        <v>1440</v>
      </c>
    </row>
    <row r="811" spans="1:7" x14ac:dyDescent="0.2">
      <c r="A811" s="1861" t="s">
        <v>2426</v>
      </c>
      <c r="B811" s="28" t="s">
        <v>1616</v>
      </c>
      <c r="C811" s="28" t="s">
        <v>1646</v>
      </c>
      <c r="D811" s="28">
        <v>14309209</v>
      </c>
      <c r="E811" s="28">
        <v>4439882</v>
      </c>
      <c r="F811" s="28">
        <v>9869327</v>
      </c>
      <c r="G811" s="1868" t="s">
        <v>1440</v>
      </c>
    </row>
    <row r="812" spans="1:7" x14ac:dyDescent="0.2">
      <c r="A812" s="1861" t="s">
        <v>2426</v>
      </c>
      <c r="B812" s="28" t="s">
        <v>1616</v>
      </c>
      <c r="C812" s="28" t="s">
        <v>1647</v>
      </c>
      <c r="D812" s="28">
        <v>26531071</v>
      </c>
      <c r="E812" s="28">
        <v>13535814</v>
      </c>
      <c r="F812" s="28">
        <v>12995257</v>
      </c>
      <c r="G812" s="1868" t="s">
        <v>1440</v>
      </c>
    </row>
    <row r="813" spans="1:7" x14ac:dyDescent="0.2">
      <c r="A813" s="1861" t="s">
        <v>2426</v>
      </c>
      <c r="B813" s="28" t="s">
        <v>1616</v>
      </c>
      <c r="C813" s="28" t="s">
        <v>1665</v>
      </c>
      <c r="D813" s="28">
        <v>14214338</v>
      </c>
      <c r="E813" s="28">
        <v>7293502</v>
      </c>
      <c r="F813" s="28">
        <v>6920836</v>
      </c>
      <c r="G813" s="1868" t="s">
        <v>1440</v>
      </c>
    </row>
    <row r="814" spans="1:7" x14ac:dyDescent="0.2">
      <c r="A814" s="1861" t="s">
        <v>2426</v>
      </c>
      <c r="B814" s="28" t="s">
        <v>1616</v>
      </c>
      <c r="C814" s="28" t="s">
        <v>1666</v>
      </c>
      <c r="D814" s="28">
        <v>7136714</v>
      </c>
      <c r="E814" s="28">
        <v>3641586</v>
      </c>
      <c r="F814" s="28">
        <v>3495128</v>
      </c>
      <c r="G814" s="1868" t="s">
        <v>1440</v>
      </c>
    </row>
    <row r="815" spans="1:7" x14ac:dyDescent="0.2">
      <c r="A815" s="1861" t="s">
        <v>2426</v>
      </c>
      <c r="B815" s="28" t="s">
        <v>1616</v>
      </c>
      <c r="C815" s="28" t="s">
        <v>1670</v>
      </c>
      <c r="D815" s="28">
        <v>42315972</v>
      </c>
      <c r="E815" s="28">
        <v>10240847</v>
      </c>
      <c r="F815" s="28">
        <v>32075125</v>
      </c>
      <c r="G815" s="1868" t="s">
        <v>1440</v>
      </c>
    </row>
    <row r="816" spans="1:7" x14ac:dyDescent="0.2">
      <c r="A816" s="1861" t="s">
        <v>2426</v>
      </c>
      <c r="B816" s="28" t="s">
        <v>1616</v>
      </c>
      <c r="C816" s="28" t="s">
        <v>1671</v>
      </c>
      <c r="D816" s="28">
        <v>513120</v>
      </c>
      <c r="E816" s="28">
        <v>248048</v>
      </c>
      <c r="F816" s="28">
        <v>265072</v>
      </c>
      <c r="G816" s="1868" t="s">
        <v>1440</v>
      </c>
    </row>
    <row r="817" spans="1:7" x14ac:dyDescent="0.2">
      <c r="A817" s="1861" t="s">
        <v>2426</v>
      </c>
      <c r="B817" s="28" t="s">
        <v>1616</v>
      </c>
      <c r="C817" s="28" t="s">
        <v>1672</v>
      </c>
      <c r="D817" s="28">
        <v>2722233</v>
      </c>
      <c r="E817" s="28">
        <v>1389212</v>
      </c>
      <c r="F817" s="28">
        <v>1333021</v>
      </c>
      <c r="G817" s="1868" t="s">
        <v>1440</v>
      </c>
    </row>
    <row r="818" spans="1:7" x14ac:dyDescent="0.2">
      <c r="A818" s="1861" t="s">
        <v>2426</v>
      </c>
      <c r="B818" s="28" t="s">
        <v>1616</v>
      </c>
      <c r="C818" s="28" t="s">
        <v>1673</v>
      </c>
      <c r="D818" s="28">
        <v>426823</v>
      </c>
      <c r="E818" s="28">
        <v>381447</v>
      </c>
      <c r="F818" s="28">
        <v>45376</v>
      </c>
      <c r="G818" s="1868" t="s">
        <v>1440</v>
      </c>
    </row>
    <row r="819" spans="1:7" x14ac:dyDescent="0.2">
      <c r="A819" s="1861" t="s">
        <v>2426</v>
      </c>
      <c r="B819" s="28" t="s">
        <v>1616</v>
      </c>
      <c r="C819" s="28" t="s">
        <v>1674</v>
      </c>
      <c r="D819" s="28">
        <v>11920931</v>
      </c>
      <c r="E819" s="28">
        <v>7911165</v>
      </c>
      <c r="F819" s="28">
        <v>4009766</v>
      </c>
      <c r="G819" s="1868" t="s">
        <v>1440</v>
      </c>
    </row>
    <row r="820" spans="1:7" x14ac:dyDescent="0.2">
      <c r="A820" s="1861" t="s">
        <v>2426</v>
      </c>
      <c r="B820" s="28" t="s">
        <v>1616</v>
      </c>
      <c r="C820" s="28" t="s">
        <v>1687</v>
      </c>
      <c r="D820" s="28">
        <v>310000</v>
      </c>
      <c r="E820" s="28">
        <v>212506</v>
      </c>
      <c r="F820" s="28">
        <v>97494</v>
      </c>
      <c r="G820" s="1868" t="s">
        <v>1440</v>
      </c>
    </row>
    <row r="821" spans="1:7" x14ac:dyDescent="0.2">
      <c r="A821" s="1861" t="s">
        <v>2426</v>
      </c>
      <c r="B821" s="28" t="s">
        <v>1616</v>
      </c>
      <c r="C821" s="28" t="s">
        <v>1710</v>
      </c>
      <c r="D821" s="28">
        <v>50240000</v>
      </c>
      <c r="E821" s="28">
        <v>30155525</v>
      </c>
      <c r="F821" s="28">
        <v>20084475</v>
      </c>
      <c r="G821" s="1868" t="s">
        <v>1440</v>
      </c>
    </row>
    <row r="822" spans="1:7" x14ac:dyDescent="0.2">
      <c r="A822" s="1861" t="s">
        <v>2426</v>
      </c>
      <c r="B822" s="28" t="s">
        <v>1616</v>
      </c>
      <c r="C822" s="28" t="s">
        <v>1711</v>
      </c>
      <c r="D822" s="28">
        <v>2432000</v>
      </c>
      <c r="E822" s="28">
        <v>1460100</v>
      </c>
      <c r="F822" s="28">
        <v>971900</v>
      </c>
      <c r="G822" s="1868" t="s">
        <v>1440</v>
      </c>
    </row>
    <row r="823" spans="1:7" x14ac:dyDescent="0.2">
      <c r="A823" s="1861" t="s">
        <v>2426</v>
      </c>
      <c r="B823" s="28" t="s">
        <v>1616</v>
      </c>
      <c r="C823" s="28" t="s">
        <v>1719</v>
      </c>
      <c r="D823" s="28">
        <v>266594128</v>
      </c>
      <c r="E823" s="28">
        <v>13970432</v>
      </c>
      <c r="F823" s="28">
        <v>252623696</v>
      </c>
      <c r="G823" s="1868" t="s">
        <v>1440</v>
      </c>
    </row>
    <row r="824" spans="1:7" x14ac:dyDescent="0.2">
      <c r="A824" s="1861" t="s">
        <v>2426</v>
      </c>
      <c r="B824" s="28" t="s">
        <v>1616</v>
      </c>
      <c r="C824" s="28" t="s">
        <v>1727</v>
      </c>
      <c r="D824" s="28">
        <v>142500</v>
      </c>
      <c r="E824" s="28">
        <v>25676</v>
      </c>
      <c r="F824" s="28">
        <v>116824</v>
      </c>
      <c r="G824" s="1868" t="s">
        <v>1440</v>
      </c>
    </row>
    <row r="825" spans="1:7" x14ac:dyDescent="0.2">
      <c r="A825" s="1861" t="s">
        <v>2426</v>
      </c>
      <c r="B825" s="28" t="s">
        <v>1616</v>
      </c>
      <c r="C825" s="28" t="s">
        <v>1733</v>
      </c>
      <c r="D825" s="28">
        <v>225079</v>
      </c>
      <c r="E825" s="28">
        <v>34093</v>
      </c>
      <c r="F825" s="28">
        <v>190986</v>
      </c>
      <c r="G825" s="1868" t="s">
        <v>1440</v>
      </c>
    </row>
    <row r="826" spans="1:7" x14ac:dyDescent="0.2">
      <c r="A826" s="1861" t="s">
        <v>2426</v>
      </c>
      <c r="B826" s="28" t="s">
        <v>1616</v>
      </c>
      <c r="C826" s="28" t="s">
        <v>1747</v>
      </c>
      <c r="D826" s="28">
        <v>3187621</v>
      </c>
      <c r="E826" s="28">
        <v>1239940</v>
      </c>
      <c r="F826" s="28">
        <v>1947681</v>
      </c>
      <c r="G826" s="1868" t="s">
        <v>1440</v>
      </c>
    </row>
    <row r="827" spans="1:7" x14ac:dyDescent="0.2">
      <c r="A827" s="1861" t="s">
        <v>2426</v>
      </c>
      <c r="B827" s="28" t="s">
        <v>1616</v>
      </c>
      <c r="C827" s="28" t="s">
        <v>1748</v>
      </c>
      <c r="D827" s="28">
        <v>269260276</v>
      </c>
      <c r="E827" s="28">
        <v>33687275</v>
      </c>
      <c r="F827" s="28">
        <v>235573001</v>
      </c>
      <c r="G827" s="1868" t="s">
        <v>1440</v>
      </c>
    </row>
    <row r="828" spans="1:7" x14ac:dyDescent="0.2">
      <c r="A828" s="1861" t="s">
        <v>2426</v>
      </c>
      <c r="B828" s="28" t="s">
        <v>1616</v>
      </c>
      <c r="C828" s="28" t="s">
        <v>1749</v>
      </c>
      <c r="D828" s="28">
        <v>35595889</v>
      </c>
      <c r="E828" s="28">
        <v>5934457</v>
      </c>
      <c r="F828" s="28">
        <v>29661432</v>
      </c>
      <c r="G828" s="1868" t="s">
        <v>1440</v>
      </c>
    </row>
    <row r="829" spans="1:7" x14ac:dyDescent="0.2">
      <c r="A829" s="1861" t="s">
        <v>2426</v>
      </c>
      <c r="B829" s="28" t="s">
        <v>1616</v>
      </c>
      <c r="C829" s="28" t="s">
        <v>1750</v>
      </c>
      <c r="D829" s="28">
        <v>26096223</v>
      </c>
      <c r="E829" s="28">
        <v>13313527</v>
      </c>
      <c r="F829" s="28">
        <v>12782696</v>
      </c>
      <c r="G829" s="1868" t="s">
        <v>1440</v>
      </c>
    </row>
    <row r="830" spans="1:7" x14ac:dyDescent="0.2">
      <c r="A830" s="1861" t="s">
        <v>2426</v>
      </c>
      <c r="B830" s="28" t="s">
        <v>1616</v>
      </c>
      <c r="C830" s="28" t="s">
        <v>1776</v>
      </c>
      <c r="D830" s="28">
        <v>106875</v>
      </c>
      <c r="E830" s="28">
        <v>19252</v>
      </c>
      <c r="F830" s="28">
        <v>87623</v>
      </c>
      <c r="G830" s="1868" t="s">
        <v>1440</v>
      </c>
    </row>
    <row r="831" spans="1:7" x14ac:dyDescent="0.2">
      <c r="A831" s="1861" t="s">
        <v>2426</v>
      </c>
      <c r="B831" s="28" t="s">
        <v>1616</v>
      </c>
      <c r="C831" s="28" t="s">
        <v>1786</v>
      </c>
      <c r="D831" s="28">
        <v>16281652</v>
      </c>
      <c r="E831" s="28">
        <v>4397388</v>
      </c>
      <c r="F831" s="28">
        <v>11884264</v>
      </c>
      <c r="G831" s="1868" t="s">
        <v>1440</v>
      </c>
    </row>
    <row r="832" spans="1:7" x14ac:dyDescent="0.2">
      <c r="A832" s="1861" t="s">
        <v>2426</v>
      </c>
      <c r="B832" s="28" t="s">
        <v>1616</v>
      </c>
      <c r="C832" s="28" t="s">
        <v>3173</v>
      </c>
      <c r="D832" s="28">
        <v>19419857</v>
      </c>
      <c r="E832" s="28">
        <v>1015102</v>
      </c>
      <c r="F832" s="28">
        <v>18404755</v>
      </c>
      <c r="G832" s="1868" t="s">
        <v>1440</v>
      </c>
    </row>
    <row r="833" spans="1:7" x14ac:dyDescent="0.2">
      <c r="A833" s="1861" t="s">
        <v>2426</v>
      </c>
      <c r="B833" s="28" t="s">
        <v>1616</v>
      </c>
      <c r="C833" s="28" t="s">
        <v>1791</v>
      </c>
      <c r="D833" s="28">
        <v>2210045</v>
      </c>
      <c r="E833" s="28">
        <v>530598</v>
      </c>
      <c r="F833" s="28">
        <v>1679447</v>
      </c>
      <c r="G833" s="1868" t="s">
        <v>1440</v>
      </c>
    </row>
    <row r="834" spans="1:7" x14ac:dyDescent="0.2">
      <c r="A834" s="1861" t="s">
        <v>2426</v>
      </c>
      <c r="B834" s="28" t="s">
        <v>1616</v>
      </c>
      <c r="C834" s="28" t="s">
        <v>1844</v>
      </c>
      <c r="D834" s="28">
        <v>7037465</v>
      </c>
      <c r="E834" s="28">
        <v>1264681</v>
      </c>
      <c r="F834" s="28">
        <v>5772784</v>
      </c>
      <c r="G834" s="1868" t="s">
        <v>1465</v>
      </c>
    </row>
    <row r="835" spans="1:7" x14ac:dyDescent="0.2">
      <c r="A835" s="1861" t="s">
        <v>2426</v>
      </c>
      <c r="B835" s="28" t="s">
        <v>1616</v>
      </c>
      <c r="C835" s="28" t="s">
        <v>1845</v>
      </c>
      <c r="D835" s="28">
        <v>3189470</v>
      </c>
      <c r="E835" s="28">
        <v>573173</v>
      </c>
      <c r="F835" s="28">
        <v>2616297</v>
      </c>
      <c r="G835" s="1868" t="s">
        <v>1465</v>
      </c>
    </row>
    <row r="836" spans="1:7" x14ac:dyDescent="0.2">
      <c r="A836" s="1861" t="s">
        <v>2426</v>
      </c>
      <c r="B836" s="28" t="s">
        <v>1616</v>
      </c>
      <c r="C836" s="28" t="s">
        <v>1846</v>
      </c>
      <c r="D836" s="28">
        <v>45638701</v>
      </c>
      <c r="E836" s="28">
        <v>13705777</v>
      </c>
      <c r="F836" s="28">
        <v>31932924</v>
      </c>
      <c r="G836" s="1868" t="s">
        <v>1440</v>
      </c>
    </row>
    <row r="837" spans="1:7" x14ac:dyDescent="0.2">
      <c r="A837" s="1861" t="s">
        <v>2426</v>
      </c>
      <c r="B837" s="28" t="s">
        <v>1616</v>
      </c>
      <c r="C837" s="28" t="s">
        <v>1847</v>
      </c>
      <c r="D837" s="28">
        <v>177730</v>
      </c>
      <c r="E837" s="28">
        <v>63999</v>
      </c>
      <c r="F837" s="28">
        <v>113731</v>
      </c>
      <c r="G837" s="1868" t="s">
        <v>1440</v>
      </c>
    </row>
    <row r="838" spans="1:7" x14ac:dyDescent="0.2">
      <c r="A838" s="1861" t="s">
        <v>2426</v>
      </c>
      <c r="B838" s="28" t="s">
        <v>1616</v>
      </c>
      <c r="C838" s="28" t="s">
        <v>1848</v>
      </c>
      <c r="D838" s="28">
        <v>177730</v>
      </c>
      <c r="E838" s="28">
        <v>63999</v>
      </c>
      <c r="F838" s="28">
        <v>113731</v>
      </c>
      <c r="G838" s="1868" t="s">
        <v>1440</v>
      </c>
    </row>
    <row r="839" spans="1:7" x14ac:dyDescent="0.2">
      <c r="A839" s="1861" t="s">
        <v>2426</v>
      </c>
      <c r="B839" s="28" t="s">
        <v>1616</v>
      </c>
      <c r="C839" s="28" t="s">
        <v>1849</v>
      </c>
      <c r="D839" s="28">
        <v>419997</v>
      </c>
      <c r="E839" s="28">
        <v>151235</v>
      </c>
      <c r="F839" s="28">
        <v>268762</v>
      </c>
      <c r="G839" s="1868" t="s">
        <v>1440</v>
      </c>
    </row>
    <row r="840" spans="1:7" x14ac:dyDescent="0.2">
      <c r="A840" s="1861" t="s">
        <v>2426</v>
      </c>
      <c r="B840" s="28" t="s">
        <v>1616</v>
      </c>
      <c r="C840" s="28" t="s">
        <v>1850</v>
      </c>
      <c r="D840" s="28">
        <v>212443</v>
      </c>
      <c r="E840" s="28">
        <v>76487</v>
      </c>
      <c r="F840" s="28">
        <v>135956</v>
      </c>
      <c r="G840" s="1868" t="s">
        <v>1440</v>
      </c>
    </row>
    <row r="841" spans="1:7" x14ac:dyDescent="0.2">
      <c r="A841" s="1861" t="s">
        <v>2426</v>
      </c>
      <c r="B841" s="28" t="s">
        <v>1616</v>
      </c>
      <c r="C841" s="28" t="s">
        <v>1851</v>
      </c>
      <c r="D841" s="28">
        <v>7218144</v>
      </c>
      <c r="E841" s="28">
        <v>5392082</v>
      </c>
      <c r="F841" s="28">
        <v>1826062</v>
      </c>
      <c r="G841" s="1868" t="s">
        <v>1440</v>
      </c>
    </row>
    <row r="842" spans="1:7" x14ac:dyDescent="0.2">
      <c r="A842" s="1861" t="s">
        <v>2426</v>
      </c>
      <c r="B842" s="28" t="s">
        <v>1616</v>
      </c>
      <c r="C842" s="28" t="s">
        <v>1852</v>
      </c>
      <c r="D842" s="28">
        <v>2047000</v>
      </c>
      <c r="E842" s="28">
        <v>1836435</v>
      </c>
      <c r="F842" s="28">
        <v>210565</v>
      </c>
      <c r="G842" s="1868" t="s">
        <v>1440</v>
      </c>
    </row>
    <row r="843" spans="1:7" x14ac:dyDescent="0.2">
      <c r="A843" s="1861" t="s">
        <v>2426</v>
      </c>
      <c r="B843" s="28" t="s">
        <v>1616</v>
      </c>
      <c r="C843" s="28" t="s">
        <v>1853</v>
      </c>
      <c r="D843" s="28">
        <v>152442662</v>
      </c>
      <c r="E843" s="28">
        <v>44889000</v>
      </c>
      <c r="F843" s="28">
        <v>107553662</v>
      </c>
      <c r="G843" s="1868" t="s">
        <v>1440</v>
      </c>
    </row>
    <row r="844" spans="1:7" x14ac:dyDescent="0.2">
      <c r="A844" s="1861" t="s">
        <v>2426</v>
      </c>
      <c r="B844" s="28" t="s">
        <v>1616</v>
      </c>
      <c r="C844" s="28" t="s">
        <v>1890</v>
      </c>
      <c r="D844" s="28">
        <v>475263</v>
      </c>
      <c r="E844" s="28">
        <v>370662</v>
      </c>
      <c r="F844" s="28">
        <v>104601</v>
      </c>
      <c r="G844" s="1868" t="s">
        <v>1440</v>
      </c>
    </row>
    <row r="845" spans="1:7" x14ac:dyDescent="0.2">
      <c r="A845" s="1861" t="s">
        <v>2426</v>
      </c>
      <c r="B845" s="28" t="s">
        <v>1616</v>
      </c>
      <c r="C845" s="28" t="s">
        <v>1960</v>
      </c>
      <c r="D845" s="28">
        <v>383829</v>
      </c>
      <c r="E845" s="28">
        <v>164420</v>
      </c>
      <c r="F845" s="28">
        <v>219409</v>
      </c>
      <c r="G845" s="1868" t="s">
        <v>1440</v>
      </c>
    </row>
    <row r="846" spans="1:7" x14ac:dyDescent="0.2">
      <c r="A846" s="1861" t="s">
        <v>2426</v>
      </c>
      <c r="B846" s="28" t="s">
        <v>1616</v>
      </c>
      <c r="C846" s="28" t="s">
        <v>1964</v>
      </c>
      <c r="D846" s="28">
        <v>8897320</v>
      </c>
      <c r="E846" s="28">
        <v>2403004</v>
      </c>
      <c r="F846" s="28">
        <v>6494316</v>
      </c>
      <c r="G846" s="1868" t="s">
        <v>1440</v>
      </c>
    </row>
    <row r="847" spans="1:7" x14ac:dyDescent="0.2">
      <c r="A847" s="1861" t="s">
        <v>2426</v>
      </c>
      <c r="B847" s="28" t="s">
        <v>1616</v>
      </c>
      <c r="C847" s="28" t="s">
        <v>1965</v>
      </c>
      <c r="D847" s="28">
        <v>550177</v>
      </c>
      <c r="E847" s="28">
        <v>148592</v>
      </c>
      <c r="F847" s="28">
        <v>401585</v>
      </c>
      <c r="G847" s="1868" t="s">
        <v>1440</v>
      </c>
    </row>
    <row r="848" spans="1:7" x14ac:dyDescent="0.2">
      <c r="A848" s="1861" t="s">
        <v>2426</v>
      </c>
      <c r="B848" s="28" t="s">
        <v>1616</v>
      </c>
      <c r="C848" s="28" t="s">
        <v>1966</v>
      </c>
      <c r="D848" s="28">
        <v>19183409</v>
      </c>
      <c r="E848" s="28">
        <v>5181095</v>
      </c>
      <c r="F848" s="28">
        <v>14002314</v>
      </c>
      <c r="G848" s="1868" t="s">
        <v>1440</v>
      </c>
    </row>
    <row r="849" spans="1:7" x14ac:dyDescent="0.2">
      <c r="A849" s="1861" t="s">
        <v>2426</v>
      </c>
      <c r="B849" s="28" t="s">
        <v>1616</v>
      </c>
      <c r="C849" s="28" t="s">
        <v>1967</v>
      </c>
      <c r="D849" s="28">
        <v>3631023</v>
      </c>
      <c r="E849" s="28">
        <v>980668</v>
      </c>
      <c r="F849" s="28">
        <v>2650355</v>
      </c>
      <c r="G849" s="1868" t="s">
        <v>1440</v>
      </c>
    </row>
    <row r="850" spans="1:7" x14ac:dyDescent="0.2">
      <c r="A850" s="1861" t="s">
        <v>2426</v>
      </c>
      <c r="B850" s="28" t="s">
        <v>1616</v>
      </c>
      <c r="C850" s="28" t="s">
        <v>1968</v>
      </c>
      <c r="D850" s="28">
        <v>575743</v>
      </c>
      <c r="E850" s="28">
        <v>246014</v>
      </c>
      <c r="F850" s="28">
        <v>329729</v>
      </c>
      <c r="G850" s="1868" t="s">
        <v>1440</v>
      </c>
    </row>
    <row r="851" spans="1:7" x14ac:dyDescent="0.2">
      <c r="A851" s="1861" t="s">
        <v>2426</v>
      </c>
      <c r="B851" s="28" t="s">
        <v>1616</v>
      </c>
      <c r="C851" s="28" t="s">
        <v>1970</v>
      </c>
      <c r="D851" s="28">
        <v>160000</v>
      </c>
      <c r="E851" s="28">
        <v>95636</v>
      </c>
      <c r="F851" s="28">
        <v>64364</v>
      </c>
      <c r="G851" s="1868" t="s">
        <v>1440</v>
      </c>
    </row>
    <row r="852" spans="1:7" x14ac:dyDescent="0.2">
      <c r="A852" s="1861" t="s">
        <v>2426</v>
      </c>
      <c r="B852" s="28" t="s">
        <v>1616</v>
      </c>
      <c r="C852" s="28" t="s">
        <v>2020</v>
      </c>
      <c r="D852" s="28">
        <v>47667528</v>
      </c>
      <c r="E852" s="28">
        <v>11642086</v>
      </c>
      <c r="F852" s="28">
        <v>36025442</v>
      </c>
      <c r="G852" s="1868" t="s">
        <v>1440</v>
      </c>
    </row>
    <row r="853" spans="1:7" x14ac:dyDescent="0.2">
      <c r="A853" s="1861" t="s">
        <v>2426</v>
      </c>
      <c r="B853" s="28" t="s">
        <v>1616</v>
      </c>
      <c r="C853" s="28" t="s">
        <v>2022</v>
      </c>
      <c r="D853" s="28">
        <v>781000</v>
      </c>
      <c r="E853" s="28">
        <v>468266</v>
      </c>
      <c r="F853" s="28">
        <v>312734</v>
      </c>
      <c r="G853" s="1868" t="s">
        <v>1440</v>
      </c>
    </row>
    <row r="854" spans="1:7" x14ac:dyDescent="0.2">
      <c r="A854" s="1861" t="s">
        <v>2426</v>
      </c>
      <c r="B854" s="28" t="s">
        <v>1616</v>
      </c>
      <c r="C854" s="28" t="s">
        <v>2023</v>
      </c>
      <c r="D854" s="28">
        <v>4137000</v>
      </c>
      <c r="E854" s="28">
        <v>3029501</v>
      </c>
      <c r="F854" s="28">
        <v>1107499</v>
      </c>
      <c r="G854" s="1868" t="s">
        <v>1440</v>
      </c>
    </row>
    <row r="855" spans="1:7" x14ac:dyDescent="0.2">
      <c r="A855" s="1861" t="s">
        <v>2426</v>
      </c>
      <c r="B855" s="28" t="s">
        <v>1616</v>
      </c>
      <c r="C855" s="28" t="s">
        <v>3174</v>
      </c>
      <c r="D855" s="28">
        <v>0</v>
      </c>
      <c r="E855" s="28">
        <v>0</v>
      </c>
      <c r="F855" s="28">
        <v>0</v>
      </c>
      <c r="G855" s="1868" t="s">
        <v>1440</v>
      </c>
    </row>
    <row r="856" spans="1:7" x14ac:dyDescent="0.2">
      <c r="A856" s="1861" t="s">
        <v>2426</v>
      </c>
      <c r="B856" s="28" t="s">
        <v>1616</v>
      </c>
      <c r="C856" s="28" t="s">
        <v>2123</v>
      </c>
      <c r="D856" s="28">
        <v>434000</v>
      </c>
      <c r="E856" s="28">
        <v>258429</v>
      </c>
      <c r="F856" s="28">
        <v>175571</v>
      </c>
      <c r="G856" s="1868" t="s">
        <v>1440</v>
      </c>
    </row>
    <row r="857" spans="1:7" x14ac:dyDescent="0.2">
      <c r="A857" s="1861" t="s">
        <v>2426</v>
      </c>
      <c r="B857" s="28" t="s">
        <v>1616</v>
      </c>
      <c r="C857" s="28" t="s">
        <v>2124</v>
      </c>
      <c r="D857" s="28">
        <v>6037000</v>
      </c>
      <c r="E857" s="28">
        <v>3623164</v>
      </c>
      <c r="F857" s="28">
        <v>2413836</v>
      </c>
      <c r="G857" s="1868" t="s">
        <v>1440</v>
      </c>
    </row>
    <row r="858" spans="1:7" x14ac:dyDescent="0.2">
      <c r="A858" s="1861" t="s">
        <v>2426</v>
      </c>
      <c r="B858" s="28" t="s">
        <v>1616</v>
      </c>
      <c r="C858" s="28" t="s">
        <v>2125</v>
      </c>
      <c r="D858" s="28">
        <v>12241807</v>
      </c>
      <c r="E858" s="28">
        <v>4033181</v>
      </c>
      <c r="F858" s="28">
        <v>8208626</v>
      </c>
      <c r="G858" s="1868" t="s">
        <v>1440</v>
      </c>
    </row>
    <row r="859" spans="1:7" x14ac:dyDescent="0.2">
      <c r="A859" s="1861" t="s">
        <v>2426</v>
      </c>
      <c r="B859" s="28" t="s">
        <v>1616</v>
      </c>
      <c r="C859" s="28" t="s">
        <v>2126</v>
      </c>
      <c r="D859" s="28">
        <v>960000</v>
      </c>
      <c r="E859" s="28">
        <v>410590</v>
      </c>
      <c r="F859" s="28">
        <v>549410</v>
      </c>
      <c r="G859" s="1868" t="s">
        <v>1440</v>
      </c>
    </row>
    <row r="860" spans="1:7" x14ac:dyDescent="0.2">
      <c r="A860" s="1861" t="s">
        <v>2426</v>
      </c>
      <c r="B860" s="28" t="s">
        <v>1616</v>
      </c>
      <c r="C860" s="28" t="s">
        <v>2145</v>
      </c>
      <c r="D860" s="28">
        <v>1172000</v>
      </c>
      <c r="E860" s="28">
        <v>983755</v>
      </c>
      <c r="F860" s="28">
        <v>188245</v>
      </c>
      <c r="G860" s="1868" t="s">
        <v>1440</v>
      </c>
    </row>
    <row r="861" spans="1:7" x14ac:dyDescent="0.2">
      <c r="A861" s="1861" t="s">
        <v>2426</v>
      </c>
      <c r="B861" s="28" t="s">
        <v>1616</v>
      </c>
      <c r="C861" s="28" t="s">
        <v>2148</v>
      </c>
      <c r="D861" s="28">
        <v>693750</v>
      </c>
      <c r="E861" s="28">
        <v>499563</v>
      </c>
      <c r="F861" s="28">
        <v>194187</v>
      </c>
      <c r="G861" s="1868" t="s">
        <v>1440</v>
      </c>
    </row>
    <row r="862" spans="1:7" x14ac:dyDescent="0.2">
      <c r="A862" s="1861" t="s">
        <v>2426</v>
      </c>
      <c r="B862" s="28" t="s">
        <v>1616</v>
      </c>
      <c r="C862" s="28" t="s">
        <v>2180</v>
      </c>
      <c r="D862" s="28">
        <v>4118431</v>
      </c>
      <c r="E862" s="28">
        <v>2048438</v>
      </c>
      <c r="F862" s="28">
        <v>2069993</v>
      </c>
      <c r="G862" s="1868" t="s">
        <v>1440</v>
      </c>
    </row>
    <row r="863" spans="1:7" x14ac:dyDescent="0.2">
      <c r="A863" s="1861" t="s">
        <v>2426</v>
      </c>
      <c r="B863" s="28" t="s">
        <v>1616</v>
      </c>
      <c r="C863" s="28" t="s">
        <v>2181</v>
      </c>
      <c r="D863" s="28">
        <v>3714056</v>
      </c>
      <c r="E863" s="28">
        <v>1624855</v>
      </c>
      <c r="F863" s="28">
        <v>2089201</v>
      </c>
      <c r="G863" s="1868" t="s">
        <v>1440</v>
      </c>
    </row>
    <row r="864" spans="1:7" x14ac:dyDescent="0.2">
      <c r="A864" s="1861" t="s">
        <v>2426</v>
      </c>
      <c r="B864" s="28" t="s">
        <v>1616</v>
      </c>
      <c r="C864" s="28" t="s">
        <v>2183</v>
      </c>
      <c r="D864" s="28">
        <v>3610796</v>
      </c>
      <c r="E864" s="28">
        <v>2166600</v>
      </c>
      <c r="F864" s="28">
        <v>1444196</v>
      </c>
      <c r="G864" s="1868" t="s">
        <v>1440</v>
      </c>
    </row>
    <row r="865" spans="1:7" x14ac:dyDescent="0.2">
      <c r="A865" s="1861" t="s">
        <v>2426</v>
      </c>
      <c r="B865" s="28" t="s">
        <v>1616</v>
      </c>
      <c r="C865" s="28" t="s">
        <v>2207</v>
      </c>
      <c r="D865" s="28">
        <v>39023759</v>
      </c>
      <c r="E865" s="28">
        <v>15095259</v>
      </c>
      <c r="F865" s="28">
        <v>23928500</v>
      </c>
      <c r="G865" s="1868" t="s">
        <v>1440</v>
      </c>
    </row>
    <row r="866" spans="1:7" x14ac:dyDescent="0.2">
      <c r="A866" s="1861" t="s">
        <v>2426</v>
      </c>
      <c r="B866" s="28" t="s">
        <v>1616</v>
      </c>
      <c r="C866" s="28" t="s">
        <v>2213</v>
      </c>
      <c r="D866" s="28">
        <v>1024000</v>
      </c>
      <c r="E866" s="28">
        <v>614286</v>
      </c>
      <c r="F866" s="28">
        <v>409714</v>
      </c>
      <c r="G866" s="1868" t="s">
        <v>1440</v>
      </c>
    </row>
    <row r="867" spans="1:7" x14ac:dyDescent="0.2">
      <c r="A867" s="1861" t="s">
        <v>2426</v>
      </c>
      <c r="B867" s="28" t="s">
        <v>1616</v>
      </c>
      <c r="C867" s="28" t="s">
        <v>2349</v>
      </c>
      <c r="D867" s="28">
        <v>10439525</v>
      </c>
      <c r="E867" s="28">
        <v>2991790</v>
      </c>
      <c r="F867" s="28">
        <v>7447735</v>
      </c>
      <c r="G867" s="1868" t="s">
        <v>1440</v>
      </c>
    </row>
    <row r="868" spans="1:7" x14ac:dyDescent="0.2">
      <c r="A868" s="1861" t="s">
        <v>2426</v>
      </c>
      <c r="B868" s="28" t="s">
        <v>1643</v>
      </c>
      <c r="C868" s="28" t="s">
        <v>1644</v>
      </c>
      <c r="D868" s="28">
        <v>24000</v>
      </c>
      <c r="E868" s="28">
        <v>24000</v>
      </c>
      <c r="F868" s="28">
        <v>0</v>
      </c>
      <c r="G868" s="1868" t="s">
        <v>1440</v>
      </c>
    </row>
    <row r="869" spans="1:7" x14ac:dyDescent="0.2">
      <c r="A869" s="1861" t="s">
        <v>2426</v>
      </c>
      <c r="B869" s="28" t="s">
        <v>1643</v>
      </c>
      <c r="C869" s="28" t="s">
        <v>1645</v>
      </c>
      <c r="D869" s="28">
        <v>28740</v>
      </c>
      <c r="E869" s="28">
        <v>28740</v>
      </c>
      <c r="F869" s="28">
        <v>0</v>
      </c>
      <c r="G869" s="1868" t="s">
        <v>1440</v>
      </c>
    </row>
    <row r="870" spans="1:7" x14ac:dyDescent="0.2">
      <c r="A870" s="1861" t="s">
        <v>2426</v>
      </c>
      <c r="B870" s="28" t="s">
        <v>1643</v>
      </c>
      <c r="C870" s="28" t="s">
        <v>1726</v>
      </c>
      <c r="D870" s="28">
        <v>2046270</v>
      </c>
      <c r="E870" s="28">
        <v>2046270</v>
      </c>
      <c r="F870" s="28">
        <v>0</v>
      </c>
      <c r="G870" s="1868" t="s">
        <v>1440</v>
      </c>
    </row>
    <row r="871" spans="1:7" x14ac:dyDescent="0.2">
      <c r="A871" s="1861" t="s">
        <v>2426</v>
      </c>
      <c r="B871" s="28" t="s">
        <v>1614</v>
      </c>
      <c r="C871" s="28" t="s">
        <v>1615</v>
      </c>
      <c r="D871" s="28">
        <v>1986000</v>
      </c>
      <c r="E871" s="28">
        <v>145692</v>
      </c>
      <c r="F871" s="28">
        <v>1840308</v>
      </c>
      <c r="G871" s="1868" t="s">
        <v>1440</v>
      </c>
    </row>
    <row r="872" spans="1:7" x14ac:dyDescent="0.2">
      <c r="A872" s="1861" t="s">
        <v>2426</v>
      </c>
      <c r="B872" s="28" t="s">
        <v>1614</v>
      </c>
      <c r="C872" s="28" t="s">
        <v>2354</v>
      </c>
      <c r="D872" s="28">
        <v>292608</v>
      </c>
      <c r="E872" s="28">
        <v>91178</v>
      </c>
      <c r="F872" s="28">
        <v>201430</v>
      </c>
      <c r="G872" s="1868" t="s">
        <v>1440</v>
      </c>
    </row>
    <row r="873" spans="1:7" x14ac:dyDescent="0.2">
      <c r="A873" s="1861" t="s">
        <v>2426</v>
      </c>
      <c r="B873" s="28" t="s">
        <v>1614</v>
      </c>
      <c r="C873" s="28" t="s">
        <v>2355</v>
      </c>
      <c r="D873" s="28">
        <v>109728</v>
      </c>
      <c r="E873" s="28">
        <v>33482</v>
      </c>
      <c r="F873" s="28">
        <v>76246</v>
      </c>
      <c r="G873" s="1868" t="s">
        <v>1440</v>
      </c>
    </row>
    <row r="874" spans="1:7" x14ac:dyDescent="0.2">
      <c r="A874" s="1861" t="s">
        <v>2426</v>
      </c>
      <c r="B874" s="28" t="s">
        <v>1614</v>
      </c>
      <c r="C874" s="28" t="s">
        <v>2356</v>
      </c>
      <c r="D874" s="28">
        <v>137160</v>
      </c>
      <c r="E874" s="28">
        <v>39107</v>
      </c>
      <c r="F874" s="28">
        <v>98053</v>
      </c>
      <c r="G874" s="1868" t="s">
        <v>1440</v>
      </c>
    </row>
    <row r="875" spans="1:7" x14ac:dyDescent="0.2">
      <c r="A875" s="1861" t="s">
        <v>2426</v>
      </c>
      <c r="B875" s="28" t="s">
        <v>1614</v>
      </c>
      <c r="C875" s="28" t="s">
        <v>2360</v>
      </c>
      <c r="D875" s="28">
        <v>2688336</v>
      </c>
      <c r="E875" s="28">
        <v>766499</v>
      </c>
      <c r="F875" s="28">
        <v>1921837</v>
      </c>
      <c r="G875" s="1868" t="s">
        <v>1440</v>
      </c>
    </row>
    <row r="876" spans="1:7" x14ac:dyDescent="0.2">
      <c r="A876" s="1861" t="s">
        <v>2426</v>
      </c>
      <c r="B876" s="28" t="s">
        <v>1614</v>
      </c>
      <c r="C876" s="28" t="s">
        <v>2361</v>
      </c>
      <c r="D876" s="28">
        <v>9553322</v>
      </c>
      <c r="E876" s="28">
        <v>1721429</v>
      </c>
      <c r="F876" s="28">
        <v>7831893</v>
      </c>
      <c r="G876" s="1868" t="s">
        <v>1440</v>
      </c>
    </row>
    <row r="877" spans="1:7" x14ac:dyDescent="0.2">
      <c r="A877" s="1861" t="s">
        <v>2426</v>
      </c>
      <c r="B877" s="28" t="s">
        <v>1614</v>
      </c>
      <c r="C877" s="28" t="s">
        <v>2362</v>
      </c>
      <c r="D877" s="28">
        <v>1519440</v>
      </c>
      <c r="E877" s="28">
        <v>379902</v>
      </c>
      <c r="F877" s="28">
        <v>1139538</v>
      </c>
      <c r="G877" s="1868" t="s">
        <v>1440</v>
      </c>
    </row>
    <row r="878" spans="1:7" x14ac:dyDescent="0.2">
      <c r="A878" s="1861" t="s">
        <v>2426</v>
      </c>
      <c r="B878" s="28" t="s">
        <v>1614</v>
      </c>
      <c r="C878" s="28" t="s">
        <v>2367</v>
      </c>
      <c r="D878" s="28">
        <v>15240</v>
      </c>
      <c r="E878" s="28">
        <v>4116</v>
      </c>
      <c r="F878" s="28">
        <v>11124</v>
      </c>
      <c r="G878" s="1868" t="s">
        <v>1440</v>
      </c>
    </row>
    <row r="879" spans="1:7" x14ac:dyDescent="0.2">
      <c r="A879" s="1861" t="s">
        <v>2426</v>
      </c>
      <c r="B879" s="28" t="s">
        <v>1614</v>
      </c>
      <c r="C879" s="28" t="s">
        <v>2369</v>
      </c>
      <c r="D879" s="28">
        <v>62500</v>
      </c>
      <c r="E879" s="28">
        <v>35638</v>
      </c>
      <c r="F879" s="28">
        <v>26862</v>
      </c>
      <c r="G879" s="1868" t="s">
        <v>1440</v>
      </c>
    </row>
    <row r="880" spans="1:7" x14ac:dyDescent="0.2">
      <c r="A880" s="1861" t="s">
        <v>2426</v>
      </c>
      <c r="B880" s="28" t="s">
        <v>1614</v>
      </c>
      <c r="C880" s="28" t="s">
        <v>2370</v>
      </c>
      <c r="D880" s="28">
        <v>48125</v>
      </c>
      <c r="E880" s="28">
        <v>27812</v>
      </c>
      <c r="F880" s="28">
        <v>20313</v>
      </c>
      <c r="G880" s="1868" t="s">
        <v>1440</v>
      </c>
    </row>
    <row r="881" spans="1:7" x14ac:dyDescent="0.2">
      <c r="A881" s="1861" t="s">
        <v>2426</v>
      </c>
      <c r="B881" s="28" t="s">
        <v>1612</v>
      </c>
      <c r="C881" s="28" t="s">
        <v>2512</v>
      </c>
      <c r="D881" s="28">
        <v>172800</v>
      </c>
      <c r="E881" s="28">
        <v>172800</v>
      </c>
      <c r="F881" s="28">
        <v>0</v>
      </c>
      <c r="G881" s="1868" t="s">
        <v>1548</v>
      </c>
    </row>
    <row r="882" spans="1:7" x14ac:dyDescent="0.2">
      <c r="A882" s="1861" t="s">
        <v>2426</v>
      </c>
      <c r="B882" s="28" t="s">
        <v>1612</v>
      </c>
      <c r="C882" s="28" t="s">
        <v>1613</v>
      </c>
      <c r="D882" s="28">
        <v>57600</v>
      </c>
      <c r="E882" s="28">
        <v>57600</v>
      </c>
      <c r="F882" s="28">
        <v>0</v>
      </c>
      <c r="G882" s="1868" t="s">
        <v>1548</v>
      </c>
    </row>
    <row r="883" spans="1:7" x14ac:dyDescent="0.2">
      <c r="A883" s="1861" t="s">
        <v>2426</v>
      </c>
      <c r="B883" s="28" t="s">
        <v>1612</v>
      </c>
      <c r="C883" s="28" t="s">
        <v>1624</v>
      </c>
      <c r="D883" s="28">
        <v>112660</v>
      </c>
      <c r="E883" s="28">
        <v>112660</v>
      </c>
      <c r="F883" s="28">
        <v>0</v>
      </c>
      <c r="G883" s="1868" t="s">
        <v>1548</v>
      </c>
    </row>
    <row r="884" spans="1:7" x14ac:dyDescent="0.2">
      <c r="A884" s="1861" t="s">
        <v>2426</v>
      </c>
      <c r="B884" s="28" t="s">
        <v>1612</v>
      </c>
      <c r="C884" s="28" t="s">
        <v>1637</v>
      </c>
      <c r="D884" s="28">
        <v>40000</v>
      </c>
      <c r="E884" s="28">
        <v>40000</v>
      </c>
      <c r="F884" s="28">
        <v>0</v>
      </c>
      <c r="G884" s="1868" t="s">
        <v>1548</v>
      </c>
    </row>
    <row r="885" spans="1:7" x14ac:dyDescent="0.2">
      <c r="A885" s="1861" t="s">
        <v>2426</v>
      </c>
      <c r="B885" s="28" t="s">
        <v>1612</v>
      </c>
      <c r="C885" s="28" t="s">
        <v>1638</v>
      </c>
      <c r="D885" s="28">
        <v>162000</v>
      </c>
      <c r="E885" s="28">
        <v>162000</v>
      </c>
      <c r="F885" s="28">
        <v>0</v>
      </c>
      <c r="G885" s="1868" t="s">
        <v>1548</v>
      </c>
    </row>
    <row r="886" spans="1:7" x14ac:dyDescent="0.2">
      <c r="A886" s="1861" t="s">
        <v>2426</v>
      </c>
      <c r="B886" s="28" t="s">
        <v>1612</v>
      </c>
      <c r="C886" s="28" t="s">
        <v>1639</v>
      </c>
      <c r="D886" s="28">
        <v>183600</v>
      </c>
      <c r="E886" s="28">
        <v>183600</v>
      </c>
      <c r="F886" s="28">
        <v>0</v>
      </c>
      <c r="G886" s="1868" t="s">
        <v>1548</v>
      </c>
    </row>
    <row r="887" spans="1:7" x14ac:dyDescent="0.2">
      <c r="A887" s="1861" t="s">
        <v>2426</v>
      </c>
      <c r="B887" s="28" t="s">
        <v>1612</v>
      </c>
      <c r="C887" s="28" t="s">
        <v>1640</v>
      </c>
      <c r="D887" s="28">
        <v>154800</v>
      </c>
      <c r="E887" s="28">
        <v>154800</v>
      </c>
      <c r="F887" s="28">
        <v>0</v>
      </c>
      <c r="G887" s="1868" t="s">
        <v>1548</v>
      </c>
    </row>
    <row r="888" spans="1:7" x14ac:dyDescent="0.2">
      <c r="A888" s="1861" t="s">
        <v>2426</v>
      </c>
      <c r="B888" s="28" t="s">
        <v>1612</v>
      </c>
      <c r="C888" s="28" t="s">
        <v>1641</v>
      </c>
      <c r="D888" s="28">
        <v>57600</v>
      </c>
      <c r="E888" s="28">
        <v>57600</v>
      </c>
      <c r="F888" s="28">
        <v>0</v>
      </c>
      <c r="G888" s="1868" t="s">
        <v>1548</v>
      </c>
    </row>
    <row r="889" spans="1:7" x14ac:dyDescent="0.2">
      <c r="A889" s="1861" t="s">
        <v>2426</v>
      </c>
      <c r="B889" s="28" t="s">
        <v>1612</v>
      </c>
      <c r="C889" s="28" t="s">
        <v>1642</v>
      </c>
      <c r="D889" s="28">
        <v>57600</v>
      </c>
      <c r="E889" s="28">
        <v>57600</v>
      </c>
      <c r="F889" s="28">
        <v>0</v>
      </c>
      <c r="G889" s="1868" t="s">
        <v>1548</v>
      </c>
    </row>
    <row r="890" spans="1:7" x14ac:dyDescent="0.2">
      <c r="A890" s="1861" t="s">
        <v>2426</v>
      </c>
      <c r="B890" s="28" t="s">
        <v>1612</v>
      </c>
      <c r="C890" s="28" t="s">
        <v>2358</v>
      </c>
      <c r="D890" s="28">
        <v>502500</v>
      </c>
      <c r="E890" s="28">
        <v>502500</v>
      </c>
      <c r="F890" s="28">
        <v>0</v>
      </c>
      <c r="G890" s="1868" t="s">
        <v>2350</v>
      </c>
    </row>
    <row r="891" spans="1:7" ht="11.25" thickBot="1" x14ac:dyDescent="0.25">
      <c r="A891" s="1861" t="s">
        <v>2426</v>
      </c>
      <c r="B891" s="28" t="s">
        <v>1612</v>
      </c>
      <c r="C891" s="28" t="s">
        <v>2359</v>
      </c>
      <c r="D891" s="28">
        <v>193500</v>
      </c>
      <c r="E891" s="28">
        <v>193500</v>
      </c>
      <c r="F891" s="28">
        <v>0</v>
      </c>
      <c r="G891" s="1868" t="s">
        <v>2350</v>
      </c>
    </row>
    <row r="892" spans="1:7" ht="21.75" thickBot="1" x14ac:dyDescent="0.25">
      <c r="A892" s="1864" t="s">
        <v>2441</v>
      </c>
      <c r="B892" s="1865"/>
      <c r="C892" s="1865"/>
      <c r="D892" s="1862">
        <f>SUM(D732:D891)</f>
        <v>4312884362</v>
      </c>
      <c r="E892" s="1862">
        <f t="shared" ref="E892:F892" si="0">SUM(E732:E891)</f>
        <v>668880697</v>
      </c>
      <c r="F892" s="1862">
        <f t="shared" si="0"/>
        <v>3644003665</v>
      </c>
      <c r="G892" s="1863"/>
    </row>
    <row r="893" spans="1:7" x14ac:dyDescent="0.2">
      <c r="A893" s="1860" t="s">
        <v>2421</v>
      </c>
      <c r="B893" s="28" t="s">
        <v>2009</v>
      </c>
      <c r="C893" s="28" t="s">
        <v>2010</v>
      </c>
      <c r="D893" s="28">
        <v>1000</v>
      </c>
      <c r="E893" s="28">
        <v>0</v>
      </c>
      <c r="F893" s="28">
        <v>1000</v>
      </c>
      <c r="G893" s="1868" t="s">
        <v>1445</v>
      </c>
    </row>
    <row r="894" spans="1:7" x14ac:dyDescent="0.2">
      <c r="A894" s="1860" t="s">
        <v>2421</v>
      </c>
      <c r="B894" s="28" t="s">
        <v>2009</v>
      </c>
      <c r="C894" s="28" t="s">
        <v>3175</v>
      </c>
      <c r="D894" s="28">
        <v>16104631</v>
      </c>
      <c r="E894" s="28">
        <v>0</v>
      </c>
      <c r="F894" s="28">
        <v>16104631</v>
      </c>
      <c r="G894" s="1868" t="s">
        <v>1445</v>
      </c>
    </row>
    <row r="895" spans="1:7" x14ac:dyDescent="0.2">
      <c r="A895" s="1860" t="s">
        <v>2421</v>
      </c>
      <c r="B895" s="28" t="s">
        <v>2009</v>
      </c>
      <c r="C895" s="28" t="s">
        <v>2259</v>
      </c>
      <c r="D895" s="28">
        <v>13456</v>
      </c>
      <c r="E895" s="28">
        <v>0</v>
      </c>
      <c r="F895" s="28">
        <v>13456</v>
      </c>
      <c r="G895" s="1868" t="s">
        <v>1445</v>
      </c>
    </row>
    <row r="896" spans="1:7" x14ac:dyDescent="0.2">
      <c r="A896" s="1860" t="s">
        <v>2421</v>
      </c>
      <c r="B896" s="28" t="s">
        <v>2009</v>
      </c>
      <c r="C896" s="28" t="s">
        <v>2262</v>
      </c>
      <c r="D896" s="28">
        <v>43200</v>
      </c>
      <c r="E896" s="28">
        <v>0</v>
      </c>
      <c r="F896" s="28">
        <v>43200</v>
      </c>
      <c r="G896" s="1868" t="s">
        <v>1445</v>
      </c>
    </row>
    <row r="897" spans="1:7" x14ac:dyDescent="0.2">
      <c r="A897" s="1860" t="s">
        <v>2421</v>
      </c>
      <c r="B897" s="28" t="s">
        <v>2009</v>
      </c>
      <c r="C897" s="28" t="s">
        <v>2286</v>
      </c>
      <c r="D897" s="28">
        <v>22000</v>
      </c>
      <c r="E897" s="28">
        <v>0</v>
      </c>
      <c r="F897" s="28">
        <v>22000</v>
      </c>
      <c r="G897" s="1868" t="s">
        <v>1445</v>
      </c>
    </row>
    <row r="898" spans="1:7" x14ac:dyDescent="0.2">
      <c r="A898" s="1860" t="s">
        <v>2421</v>
      </c>
      <c r="B898" s="28" t="s">
        <v>2009</v>
      </c>
      <c r="C898" s="28" t="s">
        <v>2322</v>
      </c>
      <c r="D898" s="28">
        <v>12772</v>
      </c>
      <c r="E898" s="28">
        <v>0</v>
      </c>
      <c r="F898" s="28">
        <v>12772</v>
      </c>
      <c r="G898" s="1868" t="s">
        <v>1445</v>
      </c>
    </row>
    <row r="899" spans="1:7" x14ac:dyDescent="0.2">
      <c r="A899" s="1860" t="s">
        <v>2421</v>
      </c>
      <c r="B899" s="28" t="s">
        <v>2009</v>
      </c>
      <c r="C899" s="28" t="s">
        <v>2330</v>
      </c>
      <c r="D899" s="28">
        <v>31088</v>
      </c>
      <c r="E899" s="28">
        <v>0</v>
      </c>
      <c r="F899" s="28">
        <v>31088</v>
      </c>
      <c r="G899" s="1868" t="s">
        <v>1445</v>
      </c>
    </row>
    <row r="900" spans="1:7" x14ac:dyDescent="0.2">
      <c r="A900" s="1860" t="s">
        <v>2421</v>
      </c>
      <c r="B900" s="28" t="s">
        <v>2009</v>
      </c>
      <c r="C900" s="28" t="s">
        <v>2331</v>
      </c>
      <c r="D900" s="28">
        <v>33384</v>
      </c>
      <c r="E900" s="28">
        <v>0</v>
      </c>
      <c r="F900" s="28">
        <v>33384</v>
      </c>
      <c r="G900" s="1868" t="s">
        <v>1445</v>
      </c>
    </row>
    <row r="901" spans="1:7" x14ac:dyDescent="0.2">
      <c r="A901" s="1860" t="s">
        <v>2421</v>
      </c>
      <c r="B901" s="28" t="s">
        <v>2009</v>
      </c>
      <c r="C901" s="28" t="s">
        <v>2332</v>
      </c>
      <c r="D901" s="28">
        <v>7500000</v>
      </c>
      <c r="E901" s="28">
        <v>0</v>
      </c>
      <c r="F901" s="28">
        <v>7500000</v>
      </c>
      <c r="G901" s="1868" t="s">
        <v>1445</v>
      </c>
    </row>
    <row r="902" spans="1:7" x14ac:dyDescent="0.2">
      <c r="A902" s="1860" t="s">
        <v>2421</v>
      </c>
      <c r="B902" s="28" t="s">
        <v>2009</v>
      </c>
      <c r="C902" s="28" t="s">
        <v>2334</v>
      </c>
      <c r="D902" s="28">
        <v>7000</v>
      </c>
      <c r="E902" s="28">
        <v>0</v>
      </c>
      <c r="F902" s="28">
        <v>7000</v>
      </c>
      <c r="G902" s="1868" t="s">
        <v>1445</v>
      </c>
    </row>
    <row r="903" spans="1:7" x14ac:dyDescent="0.2">
      <c r="A903" s="1860" t="s">
        <v>2421</v>
      </c>
      <c r="B903" s="28" t="s">
        <v>2009</v>
      </c>
      <c r="C903" s="28" t="s">
        <v>2335</v>
      </c>
      <c r="D903" s="28">
        <v>3000</v>
      </c>
      <c r="E903" s="28">
        <v>0</v>
      </c>
      <c r="F903" s="28">
        <v>3000</v>
      </c>
      <c r="G903" s="1868" t="s">
        <v>1445</v>
      </c>
    </row>
    <row r="904" spans="1:7" x14ac:dyDescent="0.2">
      <c r="A904" s="1860" t="s">
        <v>2421</v>
      </c>
      <c r="B904" s="28" t="s">
        <v>2009</v>
      </c>
      <c r="C904" s="28" t="s">
        <v>2338</v>
      </c>
      <c r="D904" s="28">
        <v>81238</v>
      </c>
      <c r="E904" s="28">
        <v>0</v>
      </c>
      <c r="F904" s="28">
        <v>81238</v>
      </c>
      <c r="G904" s="1868" t="s">
        <v>1445</v>
      </c>
    </row>
    <row r="905" spans="1:7" x14ac:dyDescent="0.2">
      <c r="A905" s="1860" t="s">
        <v>2421</v>
      </c>
      <c r="B905" s="28" t="s">
        <v>2194</v>
      </c>
      <c r="C905" s="28" t="s">
        <v>2195</v>
      </c>
      <c r="D905" s="28">
        <v>960600</v>
      </c>
      <c r="E905" s="28">
        <v>0</v>
      </c>
      <c r="F905" s="28">
        <v>960600</v>
      </c>
      <c r="G905" s="1868" t="s">
        <v>1445</v>
      </c>
    </row>
    <row r="906" spans="1:7" x14ac:dyDescent="0.2">
      <c r="A906" s="1860" t="s">
        <v>2421</v>
      </c>
      <c r="B906" s="28" t="s">
        <v>2194</v>
      </c>
      <c r="C906" s="28" t="s">
        <v>2227</v>
      </c>
      <c r="D906" s="28">
        <v>3875000</v>
      </c>
      <c r="E906" s="28">
        <v>0</v>
      </c>
      <c r="F906" s="28">
        <v>3875000</v>
      </c>
      <c r="G906" s="1868" t="s">
        <v>1445</v>
      </c>
    </row>
    <row r="907" spans="1:7" x14ac:dyDescent="0.2">
      <c r="A907" s="1861" t="s">
        <v>2421</v>
      </c>
      <c r="B907" s="28" t="s">
        <v>1443</v>
      </c>
      <c r="C907" s="28" t="s">
        <v>1444</v>
      </c>
      <c r="D907" s="28">
        <v>85017800</v>
      </c>
      <c r="E907" s="28">
        <v>0</v>
      </c>
      <c r="F907" s="28">
        <v>85017800</v>
      </c>
      <c r="G907" s="1868" t="s">
        <v>1445</v>
      </c>
    </row>
    <row r="908" spans="1:7" x14ac:dyDescent="0.2">
      <c r="A908" s="1861" t="s">
        <v>2421</v>
      </c>
      <c r="B908" s="28" t="s">
        <v>1443</v>
      </c>
      <c r="C908" s="28" t="s">
        <v>1579</v>
      </c>
      <c r="D908" s="28">
        <v>110004480</v>
      </c>
      <c r="E908" s="28">
        <v>0</v>
      </c>
      <c r="F908" s="28">
        <v>110004480</v>
      </c>
      <c r="G908" s="1868" t="s">
        <v>1445</v>
      </c>
    </row>
    <row r="909" spans="1:7" x14ac:dyDescent="0.2">
      <c r="A909" s="1861" t="s">
        <v>2421</v>
      </c>
      <c r="B909" s="28" t="s">
        <v>1443</v>
      </c>
      <c r="C909" s="28" t="s">
        <v>1668</v>
      </c>
      <c r="D909" s="28">
        <v>36223200</v>
      </c>
      <c r="E909" s="28">
        <v>0</v>
      </c>
      <c r="F909" s="28">
        <v>36223200</v>
      </c>
      <c r="G909" s="1868" t="s">
        <v>1445</v>
      </c>
    </row>
    <row r="910" spans="1:7" x14ac:dyDescent="0.2">
      <c r="A910" s="1861" t="s">
        <v>2421</v>
      </c>
      <c r="B910" s="28" t="s">
        <v>1443</v>
      </c>
      <c r="C910" s="28" t="s">
        <v>1734</v>
      </c>
      <c r="D910" s="28">
        <v>1296000</v>
      </c>
      <c r="E910" s="28">
        <v>0</v>
      </c>
      <c r="F910" s="28">
        <v>1296000</v>
      </c>
      <c r="G910" s="1868" t="s">
        <v>1445</v>
      </c>
    </row>
    <row r="911" spans="1:7" x14ac:dyDescent="0.2">
      <c r="A911" s="1861" t="s">
        <v>2421</v>
      </c>
      <c r="B911" s="28" t="s">
        <v>1443</v>
      </c>
      <c r="C911" s="28" t="s">
        <v>1741</v>
      </c>
      <c r="D911" s="28">
        <v>1577000</v>
      </c>
      <c r="E911" s="28">
        <v>0</v>
      </c>
      <c r="F911" s="28">
        <v>1577000</v>
      </c>
      <c r="G911" s="1868" t="s">
        <v>1445</v>
      </c>
    </row>
    <row r="912" spans="1:7" x14ac:dyDescent="0.2">
      <c r="A912" s="1861" t="s">
        <v>2421</v>
      </c>
      <c r="B912" s="28" t="s">
        <v>1443</v>
      </c>
      <c r="C912" s="28" t="s">
        <v>1788</v>
      </c>
      <c r="D912" s="28">
        <v>93005600</v>
      </c>
      <c r="E912" s="28">
        <v>0</v>
      </c>
      <c r="F912" s="28">
        <v>93005600</v>
      </c>
      <c r="G912" s="1868" t="s">
        <v>1445</v>
      </c>
    </row>
    <row r="913" spans="1:7" x14ac:dyDescent="0.2">
      <c r="A913" s="1861" t="s">
        <v>2421</v>
      </c>
      <c r="B913" s="28" t="s">
        <v>1443</v>
      </c>
      <c r="C913" s="28" t="s">
        <v>1792</v>
      </c>
      <c r="D913" s="28">
        <v>11820000</v>
      </c>
      <c r="E913" s="28">
        <v>0</v>
      </c>
      <c r="F913" s="28">
        <v>11820000</v>
      </c>
      <c r="G913" s="1868" t="s">
        <v>1445</v>
      </c>
    </row>
    <row r="914" spans="1:7" x14ac:dyDescent="0.2">
      <c r="A914" s="1861" t="s">
        <v>2421</v>
      </c>
      <c r="B914" s="28" t="s">
        <v>1443</v>
      </c>
      <c r="C914" s="28" t="s">
        <v>1824</v>
      </c>
      <c r="D914" s="28">
        <v>3862000</v>
      </c>
      <c r="E914" s="28">
        <v>0</v>
      </c>
      <c r="F914" s="28">
        <v>3862000</v>
      </c>
      <c r="G914" s="1868" t="s">
        <v>1445</v>
      </c>
    </row>
    <row r="915" spans="1:7" x14ac:dyDescent="0.2">
      <c r="A915" s="1861" t="s">
        <v>2421</v>
      </c>
      <c r="B915" s="28" t="s">
        <v>1443</v>
      </c>
      <c r="C915" s="28" t="s">
        <v>1841</v>
      </c>
      <c r="D915" s="28">
        <v>14558000</v>
      </c>
      <c r="E915" s="28">
        <v>0</v>
      </c>
      <c r="F915" s="28">
        <v>14558000</v>
      </c>
      <c r="G915" s="1868" t="s">
        <v>1445</v>
      </c>
    </row>
    <row r="916" spans="1:7" x14ac:dyDescent="0.2">
      <c r="A916" s="1861" t="s">
        <v>2421</v>
      </c>
      <c r="B916" s="28" t="s">
        <v>1443</v>
      </c>
      <c r="C916" s="28" t="s">
        <v>1998</v>
      </c>
      <c r="D916" s="28">
        <v>173000</v>
      </c>
      <c r="E916" s="28">
        <v>0</v>
      </c>
      <c r="F916" s="28">
        <v>173000</v>
      </c>
      <c r="G916" s="1868" t="s">
        <v>1445</v>
      </c>
    </row>
    <row r="917" spans="1:7" x14ac:dyDescent="0.2">
      <c r="A917" s="1861" t="s">
        <v>2421</v>
      </c>
      <c r="B917" s="28" t="s">
        <v>1443</v>
      </c>
      <c r="C917" s="28" t="s">
        <v>2033</v>
      </c>
      <c r="D917" s="28">
        <v>150336000</v>
      </c>
      <c r="E917" s="28">
        <v>0</v>
      </c>
      <c r="F917" s="28">
        <v>150336000</v>
      </c>
      <c r="G917" s="1868" t="s">
        <v>1445</v>
      </c>
    </row>
    <row r="918" spans="1:7" x14ac:dyDescent="0.2">
      <c r="A918" s="1861" t="s">
        <v>2421</v>
      </c>
      <c r="B918" s="28" t="s">
        <v>1443</v>
      </c>
      <c r="C918" s="28" t="s">
        <v>2093</v>
      </c>
      <c r="D918" s="28">
        <v>69034000</v>
      </c>
      <c r="E918" s="28">
        <v>0</v>
      </c>
      <c r="F918" s="28">
        <v>69034000</v>
      </c>
      <c r="G918" s="1868" t="s">
        <v>1445</v>
      </c>
    </row>
    <row r="919" spans="1:7" x14ac:dyDescent="0.2">
      <c r="A919" s="1861" t="s">
        <v>2421</v>
      </c>
      <c r="B919" s="28" t="s">
        <v>1443</v>
      </c>
      <c r="C919" s="28" t="s">
        <v>2102</v>
      </c>
      <c r="D919" s="28">
        <v>84283000</v>
      </c>
      <c r="E919" s="28">
        <v>0</v>
      </c>
      <c r="F919" s="28">
        <v>84283000</v>
      </c>
      <c r="G919" s="1868" t="s">
        <v>1445</v>
      </c>
    </row>
    <row r="920" spans="1:7" x14ac:dyDescent="0.2">
      <c r="A920" s="1861" t="s">
        <v>2421</v>
      </c>
      <c r="B920" s="28" t="s">
        <v>1443</v>
      </c>
      <c r="C920" s="28" t="s">
        <v>2109</v>
      </c>
      <c r="D920" s="28">
        <v>15121010</v>
      </c>
      <c r="E920" s="28">
        <v>0</v>
      </c>
      <c r="F920" s="28">
        <v>15121010</v>
      </c>
      <c r="G920" s="1868" t="s">
        <v>1445</v>
      </c>
    </row>
    <row r="921" spans="1:7" x14ac:dyDescent="0.2">
      <c r="A921" s="1861" t="s">
        <v>2421</v>
      </c>
      <c r="B921" s="28" t="s">
        <v>1443</v>
      </c>
      <c r="C921" s="28" t="s">
        <v>2110</v>
      </c>
      <c r="D921" s="28">
        <v>16197250</v>
      </c>
      <c r="E921" s="28">
        <v>0</v>
      </c>
      <c r="F921" s="28">
        <v>16197250</v>
      </c>
      <c r="G921" s="1868" t="s">
        <v>1445</v>
      </c>
    </row>
    <row r="922" spans="1:7" x14ac:dyDescent="0.2">
      <c r="A922" s="1861" t="s">
        <v>2421</v>
      </c>
      <c r="B922" s="28" t="s">
        <v>1443</v>
      </c>
      <c r="C922" s="28" t="s">
        <v>2111</v>
      </c>
      <c r="D922" s="28">
        <v>583000</v>
      </c>
      <c r="E922" s="28">
        <v>0</v>
      </c>
      <c r="F922" s="28">
        <v>583000</v>
      </c>
      <c r="G922" s="1868" t="s">
        <v>1445</v>
      </c>
    </row>
    <row r="923" spans="1:7" x14ac:dyDescent="0.2">
      <c r="A923" s="1861" t="s">
        <v>2421</v>
      </c>
      <c r="B923" s="28" t="s">
        <v>1443</v>
      </c>
      <c r="C923" s="28" t="s">
        <v>2150</v>
      </c>
      <c r="D923" s="28">
        <v>0</v>
      </c>
      <c r="E923" s="28">
        <v>0</v>
      </c>
      <c r="F923" s="28">
        <v>0</v>
      </c>
      <c r="G923" s="1868" t="s">
        <v>1445</v>
      </c>
    </row>
    <row r="924" spans="1:7" x14ac:dyDescent="0.2">
      <c r="A924" s="1861" t="s">
        <v>2421</v>
      </c>
      <c r="B924" s="28" t="s">
        <v>1443</v>
      </c>
      <c r="C924" s="28" t="s">
        <v>2153</v>
      </c>
      <c r="D924" s="28">
        <v>14882000</v>
      </c>
      <c r="E924" s="28">
        <v>0</v>
      </c>
      <c r="F924" s="28">
        <v>14882000</v>
      </c>
      <c r="G924" s="1868" t="s">
        <v>1445</v>
      </c>
    </row>
    <row r="925" spans="1:7" x14ac:dyDescent="0.2">
      <c r="A925" s="1861" t="s">
        <v>2421</v>
      </c>
      <c r="B925" s="28" t="s">
        <v>1443</v>
      </c>
      <c r="C925" s="28" t="s">
        <v>2155</v>
      </c>
      <c r="D925" s="28">
        <v>39664200</v>
      </c>
      <c r="E925" s="28">
        <v>0</v>
      </c>
      <c r="F925" s="28">
        <v>39664200</v>
      </c>
      <c r="G925" s="1868" t="s">
        <v>1445</v>
      </c>
    </row>
    <row r="926" spans="1:7" x14ac:dyDescent="0.2">
      <c r="A926" s="1861" t="s">
        <v>2421</v>
      </c>
      <c r="B926" s="28" t="s">
        <v>1443</v>
      </c>
      <c r="C926" s="28" t="s">
        <v>2189</v>
      </c>
      <c r="D926" s="28">
        <v>13500000</v>
      </c>
      <c r="E926" s="28">
        <v>0</v>
      </c>
      <c r="F926" s="28">
        <v>13500000</v>
      </c>
      <c r="G926" s="1868" t="s">
        <v>1445</v>
      </c>
    </row>
    <row r="927" spans="1:7" x14ac:dyDescent="0.2">
      <c r="A927" s="1861" t="s">
        <v>2421</v>
      </c>
      <c r="B927" s="28" t="s">
        <v>1443</v>
      </c>
      <c r="C927" s="28" t="s">
        <v>2198</v>
      </c>
      <c r="D927" s="28">
        <v>1663000</v>
      </c>
      <c r="E927" s="28">
        <v>0</v>
      </c>
      <c r="F927" s="28">
        <v>1663000</v>
      </c>
      <c r="G927" s="1868" t="s">
        <v>1445</v>
      </c>
    </row>
    <row r="928" spans="1:7" x14ac:dyDescent="0.2">
      <c r="A928" s="1861" t="s">
        <v>2421</v>
      </c>
      <c r="B928" s="28" t="s">
        <v>1443</v>
      </c>
      <c r="C928" s="28" t="s">
        <v>2200</v>
      </c>
      <c r="D928" s="28">
        <v>10000000</v>
      </c>
      <c r="E928" s="28">
        <v>0</v>
      </c>
      <c r="F928" s="28">
        <v>10000000</v>
      </c>
      <c r="G928" s="1868" t="s">
        <v>1445</v>
      </c>
    </row>
    <row r="929" spans="1:7" x14ac:dyDescent="0.2">
      <c r="A929" s="1861" t="s">
        <v>2421</v>
      </c>
      <c r="B929" s="28" t="s">
        <v>1443</v>
      </c>
      <c r="C929" s="28" t="s">
        <v>2204</v>
      </c>
      <c r="D929" s="28">
        <v>3500000</v>
      </c>
      <c r="E929" s="28">
        <v>0</v>
      </c>
      <c r="F929" s="28">
        <v>3500000</v>
      </c>
      <c r="G929" s="1868" t="s">
        <v>1445</v>
      </c>
    </row>
    <row r="930" spans="1:7" x14ac:dyDescent="0.2">
      <c r="A930" s="1861" t="s">
        <v>2421</v>
      </c>
      <c r="B930" s="28" t="s">
        <v>1443</v>
      </c>
      <c r="C930" s="28" t="s">
        <v>2217</v>
      </c>
      <c r="D930" s="28">
        <v>8411000</v>
      </c>
      <c r="E930" s="28">
        <v>0</v>
      </c>
      <c r="F930" s="28">
        <v>8411000</v>
      </c>
      <c r="G930" s="1868" t="s">
        <v>1445</v>
      </c>
    </row>
    <row r="931" spans="1:7" x14ac:dyDescent="0.2">
      <c r="A931" s="1861" t="s">
        <v>2421</v>
      </c>
      <c r="B931" s="28" t="s">
        <v>1443</v>
      </c>
      <c r="C931" s="28" t="s">
        <v>2222</v>
      </c>
      <c r="D931" s="28">
        <v>227605</v>
      </c>
      <c r="E931" s="28">
        <v>0</v>
      </c>
      <c r="F931" s="28">
        <v>227605</v>
      </c>
      <c r="G931" s="1868" t="s">
        <v>1445</v>
      </c>
    </row>
    <row r="932" spans="1:7" x14ac:dyDescent="0.2">
      <c r="A932" s="1861" t="s">
        <v>2421</v>
      </c>
      <c r="B932" s="28" t="s">
        <v>1443</v>
      </c>
      <c r="C932" s="28" t="s">
        <v>2224</v>
      </c>
      <c r="D932" s="28">
        <v>75870</v>
      </c>
      <c r="E932" s="28">
        <v>0</v>
      </c>
      <c r="F932" s="28">
        <v>75870</v>
      </c>
      <c r="G932" s="1868" t="s">
        <v>1445</v>
      </c>
    </row>
    <row r="933" spans="1:7" x14ac:dyDescent="0.2">
      <c r="A933" s="1861" t="s">
        <v>2421</v>
      </c>
      <c r="B933" s="28" t="s">
        <v>1443</v>
      </c>
      <c r="C933" s="28" t="s">
        <v>2226</v>
      </c>
      <c r="D933" s="28">
        <v>99185</v>
      </c>
      <c r="E933" s="28">
        <v>0</v>
      </c>
      <c r="F933" s="28">
        <v>99185</v>
      </c>
      <c r="G933" s="1868" t="s">
        <v>1445</v>
      </c>
    </row>
    <row r="934" spans="1:7" x14ac:dyDescent="0.2">
      <c r="A934" s="1861" t="s">
        <v>2421</v>
      </c>
      <c r="B934" s="28" t="s">
        <v>1443</v>
      </c>
      <c r="C934" s="28" t="s">
        <v>2244</v>
      </c>
      <c r="D934" s="28">
        <v>7193000</v>
      </c>
      <c r="E934" s="28">
        <v>0</v>
      </c>
      <c r="F934" s="28">
        <v>7193000</v>
      </c>
      <c r="G934" s="1868" t="s">
        <v>1445</v>
      </c>
    </row>
    <row r="935" spans="1:7" x14ac:dyDescent="0.2">
      <c r="A935" s="1861" t="s">
        <v>2421</v>
      </c>
      <c r="B935" s="28" t="s">
        <v>1443</v>
      </c>
      <c r="C935" s="28" t="s">
        <v>2281</v>
      </c>
      <c r="D935" s="28">
        <v>1200000</v>
      </c>
      <c r="E935" s="28">
        <v>0</v>
      </c>
      <c r="F935" s="28">
        <v>1200000</v>
      </c>
      <c r="G935" s="1868" t="s">
        <v>1445</v>
      </c>
    </row>
    <row r="936" spans="1:7" x14ac:dyDescent="0.2">
      <c r="A936" s="1861" t="s">
        <v>2421</v>
      </c>
      <c r="B936" s="28" t="s">
        <v>1463</v>
      </c>
      <c r="C936" s="28" t="s">
        <v>1464</v>
      </c>
      <c r="D936" s="28">
        <v>203070</v>
      </c>
      <c r="E936" s="28">
        <v>60844</v>
      </c>
      <c r="F936" s="28">
        <v>142226</v>
      </c>
      <c r="G936" s="1868" t="s">
        <v>1465</v>
      </c>
    </row>
    <row r="937" spans="1:7" x14ac:dyDescent="0.2">
      <c r="A937" s="1861" t="s">
        <v>2421</v>
      </c>
      <c r="B937" s="28" t="s">
        <v>1463</v>
      </c>
      <c r="C937" s="28" t="s">
        <v>1466</v>
      </c>
      <c r="D937" s="28">
        <v>507675</v>
      </c>
      <c r="E937" s="28">
        <v>152105</v>
      </c>
      <c r="F937" s="28">
        <v>355570</v>
      </c>
      <c r="G937" s="1868" t="s">
        <v>1465</v>
      </c>
    </row>
    <row r="938" spans="1:7" x14ac:dyDescent="0.2">
      <c r="A938" s="1861" t="s">
        <v>2421</v>
      </c>
      <c r="B938" s="28" t="s">
        <v>1463</v>
      </c>
      <c r="C938" s="28" t="s">
        <v>1467</v>
      </c>
      <c r="D938" s="28">
        <v>2606065</v>
      </c>
      <c r="E938" s="28">
        <v>780813</v>
      </c>
      <c r="F938" s="28">
        <v>1825252</v>
      </c>
      <c r="G938" s="1868" t="s">
        <v>1465</v>
      </c>
    </row>
    <row r="939" spans="1:7" x14ac:dyDescent="0.2">
      <c r="A939" s="1861" t="s">
        <v>2421</v>
      </c>
      <c r="B939" s="28" t="s">
        <v>1463</v>
      </c>
      <c r="C939" s="28" t="s">
        <v>1667</v>
      </c>
      <c r="D939" s="28">
        <v>41982866</v>
      </c>
      <c r="E939" s="28">
        <v>22567486</v>
      </c>
      <c r="F939" s="28">
        <v>19415380</v>
      </c>
      <c r="G939" s="1868" t="s">
        <v>1465</v>
      </c>
    </row>
    <row r="940" spans="1:7" x14ac:dyDescent="0.2">
      <c r="A940" s="1861" t="s">
        <v>2421</v>
      </c>
      <c r="B940" s="28" t="s">
        <v>1463</v>
      </c>
      <c r="C940" s="28" t="s">
        <v>1789</v>
      </c>
      <c r="D940" s="28">
        <v>13975000</v>
      </c>
      <c r="E940" s="28">
        <v>6990540</v>
      </c>
      <c r="F940" s="28">
        <v>6984460</v>
      </c>
      <c r="G940" s="1868" t="s">
        <v>1465</v>
      </c>
    </row>
    <row r="941" spans="1:7" x14ac:dyDescent="0.2">
      <c r="A941" s="1861" t="s">
        <v>2421</v>
      </c>
      <c r="B941" s="28" t="s">
        <v>1463</v>
      </c>
      <c r="C941" s="28" t="s">
        <v>1790</v>
      </c>
      <c r="D941" s="28">
        <v>6800000</v>
      </c>
      <c r="E941" s="28">
        <v>2722569</v>
      </c>
      <c r="F941" s="28">
        <v>4077431</v>
      </c>
      <c r="G941" s="1868" t="s">
        <v>1465</v>
      </c>
    </row>
    <row r="942" spans="1:7" x14ac:dyDescent="0.2">
      <c r="A942" s="1861" t="s">
        <v>2421</v>
      </c>
      <c r="B942" s="28" t="s">
        <v>1463</v>
      </c>
      <c r="C942" s="28" t="s">
        <v>2080</v>
      </c>
      <c r="D942" s="28">
        <v>157329443</v>
      </c>
      <c r="E942" s="28">
        <v>22762013</v>
      </c>
      <c r="F942" s="28">
        <v>134567430</v>
      </c>
      <c r="G942" s="1868" t="s">
        <v>1465</v>
      </c>
    </row>
    <row r="943" spans="1:7" x14ac:dyDescent="0.2">
      <c r="A943" s="1861" t="s">
        <v>2421</v>
      </c>
      <c r="B943" s="28" t="s">
        <v>1463</v>
      </c>
      <c r="C943" s="28" t="s">
        <v>2154</v>
      </c>
      <c r="D943" s="28">
        <v>21791739</v>
      </c>
      <c r="E943" s="28">
        <v>5902870</v>
      </c>
      <c r="F943" s="28">
        <v>15888869</v>
      </c>
      <c r="G943" s="1868" t="s">
        <v>1465</v>
      </c>
    </row>
    <row r="944" spans="1:7" x14ac:dyDescent="0.2">
      <c r="A944" s="1861" t="s">
        <v>2421</v>
      </c>
      <c r="B944" s="28" t="s">
        <v>1463</v>
      </c>
      <c r="C944" s="28" t="s">
        <v>3176</v>
      </c>
      <c r="D944" s="28">
        <v>1035000</v>
      </c>
      <c r="E944" s="28">
        <v>633381</v>
      </c>
      <c r="F944" s="28">
        <v>401619</v>
      </c>
      <c r="G944" s="1868" t="s">
        <v>1465</v>
      </c>
    </row>
    <row r="945" spans="1:7" x14ac:dyDescent="0.2">
      <c r="A945" s="1861" t="s">
        <v>2421</v>
      </c>
      <c r="B945" s="28" t="s">
        <v>1463</v>
      </c>
      <c r="C945" s="28" t="s">
        <v>3177</v>
      </c>
      <c r="D945" s="28">
        <v>2771121</v>
      </c>
      <c r="E945" s="28">
        <v>2331272</v>
      </c>
      <c r="F945" s="28">
        <v>439849</v>
      </c>
      <c r="G945" s="1868" t="s">
        <v>1465</v>
      </c>
    </row>
    <row r="946" spans="1:7" x14ac:dyDescent="0.2">
      <c r="A946" s="1861" t="s">
        <v>2421</v>
      </c>
      <c r="B946" s="28" t="s">
        <v>1463</v>
      </c>
      <c r="C946" s="28" t="s">
        <v>2201</v>
      </c>
      <c r="D946" s="28">
        <v>4230646</v>
      </c>
      <c r="E946" s="28">
        <v>1267558</v>
      </c>
      <c r="F946" s="28">
        <v>2963088</v>
      </c>
      <c r="G946" s="1868" t="s">
        <v>1465</v>
      </c>
    </row>
    <row r="947" spans="1:7" x14ac:dyDescent="0.2">
      <c r="A947" s="1861" t="s">
        <v>2421</v>
      </c>
      <c r="B947" s="28" t="s">
        <v>1463</v>
      </c>
      <c r="C947" s="28" t="s">
        <v>2205</v>
      </c>
      <c r="D947" s="28">
        <v>6240400</v>
      </c>
      <c r="E947" s="28">
        <v>2794784</v>
      </c>
      <c r="F947" s="28">
        <v>3445616</v>
      </c>
      <c r="G947" s="1868" t="s">
        <v>1465</v>
      </c>
    </row>
    <row r="948" spans="1:7" x14ac:dyDescent="0.2">
      <c r="A948" s="1861" t="s">
        <v>2421</v>
      </c>
      <c r="B948" s="28" t="s">
        <v>1463</v>
      </c>
      <c r="C948" s="28" t="s">
        <v>2216</v>
      </c>
      <c r="D948" s="28">
        <v>5589000</v>
      </c>
      <c r="E948" s="28">
        <v>2950857</v>
      </c>
      <c r="F948" s="28">
        <v>2638143</v>
      </c>
      <c r="G948" s="1868" t="s">
        <v>1465</v>
      </c>
    </row>
    <row r="949" spans="1:7" x14ac:dyDescent="0.2">
      <c r="A949" s="1861" t="s">
        <v>2421</v>
      </c>
      <c r="B949" s="28" t="s">
        <v>1463</v>
      </c>
      <c r="C949" s="28" t="s">
        <v>2221</v>
      </c>
      <c r="D949" s="28">
        <v>9395444</v>
      </c>
      <c r="E949" s="28">
        <v>3172339</v>
      </c>
      <c r="F949" s="28">
        <v>6223105</v>
      </c>
      <c r="G949" s="1868" t="s">
        <v>1465</v>
      </c>
    </row>
    <row r="950" spans="1:7" x14ac:dyDescent="0.2">
      <c r="A950" s="1861" t="s">
        <v>2421</v>
      </c>
      <c r="B950" s="28" t="s">
        <v>1463</v>
      </c>
      <c r="C950" s="28" t="s">
        <v>2223</v>
      </c>
      <c r="D950" s="28">
        <v>3144522</v>
      </c>
      <c r="E950" s="28">
        <v>1063834</v>
      </c>
      <c r="F950" s="28">
        <v>2080688</v>
      </c>
      <c r="G950" s="1868" t="s">
        <v>1465</v>
      </c>
    </row>
    <row r="951" spans="1:7" x14ac:dyDescent="0.2">
      <c r="A951" s="1861" t="s">
        <v>2421</v>
      </c>
      <c r="B951" s="28" t="s">
        <v>1463</v>
      </c>
      <c r="C951" s="28" t="s">
        <v>2225</v>
      </c>
      <c r="D951" s="28">
        <v>4117962</v>
      </c>
      <c r="E951" s="28">
        <v>1394672</v>
      </c>
      <c r="F951" s="28">
        <v>2723290</v>
      </c>
      <c r="G951" s="1868" t="s">
        <v>1465</v>
      </c>
    </row>
    <row r="952" spans="1:7" x14ac:dyDescent="0.2">
      <c r="A952" s="1861" t="s">
        <v>2421</v>
      </c>
      <c r="B952" s="28" t="s">
        <v>1463</v>
      </c>
      <c r="C952" s="28" t="s">
        <v>2228</v>
      </c>
      <c r="D952" s="28">
        <v>1896589</v>
      </c>
      <c r="E952" s="28">
        <v>505552</v>
      </c>
      <c r="F952" s="28">
        <v>1391037</v>
      </c>
      <c r="G952" s="1868" t="s">
        <v>1465</v>
      </c>
    </row>
    <row r="953" spans="1:7" x14ac:dyDescent="0.2">
      <c r="A953" s="1861" t="s">
        <v>2421</v>
      </c>
      <c r="B953" s="28" t="s">
        <v>1463</v>
      </c>
      <c r="C953" s="28" t="s">
        <v>3178</v>
      </c>
      <c r="D953" s="28">
        <v>56273945</v>
      </c>
      <c r="E953" s="28">
        <v>20345901</v>
      </c>
      <c r="F953" s="28">
        <v>35928044</v>
      </c>
      <c r="G953" s="1868" t="s">
        <v>1465</v>
      </c>
    </row>
    <row r="954" spans="1:7" x14ac:dyDescent="0.2">
      <c r="A954" s="1861" t="s">
        <v>2421</v>
      </c>
      <c r="B954" s="28" t="s">
        <v>1632</v>
      </c>
      <c r="C954" s="28" t="s">
        <v>1633</v>
      </c>
      <c r="D954" s="28">
        <v>190695</v>
      </c>
      <c r="E954" s="28">
        <v>0</v>
      </c>
      <c r="F954" s="28">
        <v>190695</v>
      </c>
      <c r="G954" s="1868" t="s">
        <v>1445</v>
      </c>
    </row>
    <row r="955" spans="1:7" x14ac:dyDescent="0.2">
      <c r="A955" s="1861" t="s">
        <v>2421</v>
      </c>
      <c r="B955" s="28" t="s">
        <v>1632</v>
      </c>
      <c r="C955" s="28" t="s">
        <v>1634</v>
      </c>
      <c r="D955" s="28">
        <v>19837</v>
      </c>
      <c r="E955" s="28">
        <v>0</v>
      </c>
      <c r="F955" s="28">
        <v>19837</v>
      </c>
      <c r="G955" s="1868" t="s">
        <v>1445</v>
      </c>
    </row>
    <row r="956" spans="1:7" x14ac:dyDescent="0.2">
      <c r="A956" s="1861" t="s">
        <v>2421</v>
      </c>
      <c r="B956" s="28" t="s">
        <v>1441</v>
      </c>
      <c r="C956" s="28" t="s">
        <v>3179</v>
      </c>
      <c r="D956" s="28">
        <v>3018563</v>
      </c>
      <c r="E956" s="28">
        <v>84348</v>
      </c>
      <c r="F956" s="28">
        <v>2934215</v>
      </c>
      <c r="G956" s="1868" t="s">
        <v>1440</v>
      </c>
    </row>
    <row r="957" spans="1:7" x14ac:dyDescent="0.2">
      <c r="A957" s="1861" t="s">
        <v>2421</v>
      </c>
      <c r="B957" s="28" t="s">
        <v>1441</v>
      </c>
      <c r="C957" s="28" t="s">
        <v>3180</v>
      </c>
      <c r="D957" s="28">
        <v>9543177</v>
      </c>
      <c r="E957" s="28">
        <v>264422</v>
      </c>
      <c r="F957" s="28">
        <v>9278755</v>
      </c>
      <c r="G957" s="1868" t="s">
        <v>1440</v>
      </c>
    </row>
    <row r="958" spans="1:7" x14ac:dyDescent="0.2">
      <c r="A958" s="1861" t="s">
        <v>2421</v>
      </c>
      <c r="B958" s="28" t="s">
        <v>1441</v>
      </c>
      <c r="C958" s="28" t="s">
        <v>3181</v>
      </c>
      <c r="D958" s="28">
        <v>114561071</v>
      </c>
      <c r="E958" s="28">
        <v>2203339</v>
      </c>
      <c r="F958" s="28">
        <v>112357732</v>
      </c>
      <c r="G958" s="1868" t="s">
        <v>1440</v>
      </c>
    </row>
    <row r="959" spans="1:7" x14ac:dyDescent="0.2">
      <c r="A959" s="1861" t="s">
        <v>2421</v>
      </c>
      <c r="B959" s="28" t="s">
        <v>1441</v>
      </c>
      <c r="C959" s="28" t="s">
        <v>1442</v>
      </c>
      <c r="D959" s="28">
        <v>565834629</v>
      </c>
      <c r="E959" s="28">
        <v>62864564</v>
      </c>
      <c r="F959" s="28">
        <v>502970065</v>
      </c>
      <c r="G959" s="1868" t="s">
        <v>1440</v>
      </c>
    </row>
    <row r="960" spans="1:7" x14ac:dyDescent="0.2">
      <c r="A960" s="1861" t="s">
        <v>2421</v>
      </c>
      <c r="B960" s="28" t="s">
        <v>1441</v>
      </c>
      <c r="C960" s="28" t="s">
        <v>1580</v>
      </c>
      <c r="D960" s="28">
        <v>3358000</v>
      </c>
      <c r="E960" s="28">
        <v>2043374</v>
      </c>
      <c r="F960" s="28">
        <v>1314626</v>
      </c>
      <c r="G960" s="1868" t="s">
        <v>1440</v>
      </c>
    </row>
    <row r="961" spans="1:7" x14ac:dyDescent="0.2">
      <c r="A961" s="1861" t="s">
        <v>2421</v>
      </c>
      <c r="B961" s="28" t="s">
        <v>1441</v>
      </c>
      <c r="C961" s="28" t="s">
        <v>1664</v>
      </c>
      <c r="D961" s="28">
        <v>9585239</v>
      </c>
      <c r="E961" s="28">
        <v>7750947</v>
      </c>
      <c r="F961" s="28">
        <v>1834292</v>
      </c>
      <c r="G961" s="1868" t="s">
        <v>1440</v>
      </c>
    </row>
    <row r="962" spans="1:7" x14ac:dyDescent="0.2">
      <c r="A962" s="1861" t="s">
        <v>2421</v>
      </c>
      <c r="B962" s="28" t="s">
        <v>1441</v>
      </c>
      <c r="C962" s="28" t="s">
        <v>1685</v>
      </c>
      <c r="D962" s="28">
        <v>8073990</v>
      </c>
      <c r="E962" s="28">
        <v>2483748</v>
      </c>
      <c r="F962" s="28">
        <v>5590242</v>
      </c>
      <c r="G962" s="1868" t="s">
        <v>1440</v>
      </c>
    </row>
    <row r="963" spans="1:7" x14ac:dyDescent="0.2">
      <c r="A963" s="1861" t="s">
        <v>2421</v>
      </c>
      <c r="B963" s="28" t="s">
        <v>1441</v>
      </c>
      <c r="C963" s="28" t="s">
        <v>1686</v>
      </c>
      <c r="D963" s="28">
        <v>84511691</v>
      </c>
      <c r="E963" s="28">
        <v>18313744</v>
      </c>
      <c r="F963" s="28">
        <v>66197947</v>
      </c>
      <c r="G963" s="1868" t="s">
        <v>1440</v>
      </c>
    </row>
    <row r="964" spans="1:7" x14ac:dyDescent="0.2">
      <c r="A964" s="1861" t="s">
        <v>2421</v>
      </c>
      <c r="B964" s="28" t="s">
        <v>1441</v>
      </c>
      <c r="C964" s="28" t="s">
        <v>2513</v>
      </c>
      <c r="D964" s="28">
        <v>1877750</v>
      </c>
      <c r="E964" s="28">
        <v>577642</v>
      </c>
      <c r="F964" s="28">
        <v>1300108</v>
      </c>
      <c r="G964" s="1868" t="s">
        <v>1440</v>
      </c>
    </row>
    <row r="965" spans="1:7" x14ac:dyDescent="0.2">
      <c r="A965" s="1861" t="s">
        <v>2421</v>
      </c>
      <c r="B965" s="28" t="s">
        <v>1441</v>
      </c>
      <c r="C965" s="28" t="s">
        <v>1692</v>
      </c>
      <c r="D965" s="28">
        <v>9447195</v>
      </c>
      <c r="E965" s="28">
        <v>2150850</v>
      </c>
      <c r="F965" s="28">
        <v>7296345</v>
      </c>
      <c r="G965" s="1868" t="s">
        <v>1440</v>
      </c>
    </row>
    <row r="966" spans="1:7" x14ac:dyDescent="0.2">
      <c r="A966" s="1861" t="s">
        <v>2421</v>
      </c>
      <c r="B966" s="28" t="s">
        <v>1441</v>
      </c>
      <c r="C966" s="28" t="s">
        <v>1737</v>
      </c>
      <c r="D966" s="28">
        <v>5996980</v>
      </c>
      <c r="E966" s="28">
        <v>1415933</v>
      </c>
      <c r="F966" s="28">
        <v>4581047</v>
      </c>
      <c r="G966" s="1868" t="s">
        <v>1440</v>
      </c>
    </row>
    <row r="967" spans="1:7" x14ac:dyDescent="0.2">
      <c r="A967" s="1861" t="s">
        <v>2421</v>
      </c>
      <c r="B967" s="28" t="s">
        <v>1441</v>
      </c>
      <c r="C967" s="28" t="s">
        <v>1738</v>
      </c>
      <c r="D967" s="28">
        <v>441439</v>
      </c>
      <c r="E967" s="28">
        <v>119225</v>
      </c>
      <c r="F967" s="28">
        <v>322214</v>
      </c>
      <c r="G967" s="1868" t="s">
        <v>1440</v>
      </c>
    </row>
    <row r="968" spans="1:7" x14ac:dyDescent="0.2">
      <c r="A968" s="1861" t="s">
        <v>2421</v>
      </c>
      <c r="B968" s="28" t="s">
        <v>1441</v>
      </c>
      <c r="C968" s="28" t="s">
        <v>1739</v>
      </c>
      <c r="D968" s="28">
        <v>3314110</v>
      </c>
      <c r="E968" s="28">
        <v>423493</v>
      </c>
      <c r="F968" s="28">
        <v>2890617</v>
      </c>
      <c r="G968" s="1868" t="s">
        <v>1440</v>
      </c>
    </row>
    <row r="969" spans="1:7" x14ac:dyDescent="0.2">
      <c r="A969" s="1861" t="s">
        <v>2421</v>
      </c>
      <c r="B969" s="28" t="s">
        <v>1441</v>
      </c>
      <c r="C969" s="28" t="s">
        <v>1740</v>
      </c>
      <c r="D969" s="28">
        <v>7996137</v>
      </c>
      <c r="E969" s="28">
        <v>2401470</v>
      </c>
      <c r="F969" s="28">
        <v>5594667</v>
      </c>
      <c r="G969" s="1868" t="s">
        <v>1440</v>
      </c>
    </row>
    <row r="970" spans="1:7" x14ac:dyDescent="0.2">
      <c r="A970" s="1861" t="s">
        <v>2421</v>
      </c>
      <c r="B970" s="28" t="s">
        <v>1441</v>
      </c>
      <c r="C970" s="28" t="s">
        <v>1787</v>
      </c>
      <c r="D970" s="28">
        <v>112784743</v>
      </c>
      <c r="E970" s="28">
        <v>43441568</v>
      </c>
      <c r="F970" s="28">
        <v>69343175</v>
      </c>
      <c r="G970" s="1868" t="s">
        <v>1440</v>
      </c>
    </row>
    <row r="971" spans="1:7" x14ac:dyDescent="0.2">
      <c r="A971" s="1861" t="s">
        <v>2421</v>
      </c>
      <c r="B971" s="28" t="s">
        <v>1441</v>
      </c>
      <c r="C971" s="28" t="s">
        <v>1887</v>
      </c>
      <c r="D971" s="28">
        <v>1220800</v>
      </c>
      <c r="E971" s="28">
        <v>714033</v>
      </c>
      <c r="F971" s="28">
        <v>506767</v>
      </c>
      <c r="G971" s="1868" t="s">
        <v>1440</v>
      </c>
    </row>
    <row r="972" spans="1:7" x14ac:dyDescent="0.2">
      <c r="A972" s="1861" t="s">
        <v>2421</v>
      </c>
      <c r="B972" s="28" t="s">
        <v>1441</v>
      </c>
      <c r="C972" s="28" t="s">
        <v>1905</v>
      </c>
      <c r="D972" s="28">
        <v>500000</v>
      </c>
      <c r="E972" s="28">
        <v>318594</v>
      </c>
      <c r="F972" s="28">
        <v>181406</v>
      </c>
      <c r="G972" s="1868" t="s">
        <v>1440</v>
      </c>
    </row>
    <row r="973" spans="1:7" x14ac:dyDescent="0.2">
      <c r="A973" s="1861" t="s">
        <v>2421</v>
      </c>
      <c r="B973" s="28" t="s">
        <v>1441</v>
      </c>
      <c r="C973" s="28" t="s">
        <v>1908</v>
      </c>
      <c r="D973" s="28">
        <v>1114000</v>
      </c>
      <c r="E973" s="28">
        <v>669977</v>
      </c>
      <c r="F973" s="28">
        <v>444023</v>
      </c>
      <c r="G973" s="1868" t="s">
        <v>1440</v>
      </c>
    </row>
    <row r="974" spans="1:7" x14ac:dyDescent="0.2">
      <c r="A974" s="1861" t="s">
        <v>2421</v>
      </c>
      <c r="B974" s="28" t="s">
        <v>1441</v>
      </c>
      <c r="C974" s="28" t="s">
        <v>1933</v>
      </c>
      <c r="D974" s="28">
        <v>682033</v>
      </c>
      <c r="E974" s="28">
        <v>312114</v>
      </c>
      <c r="F974" s="28">
        <v>369919</v>
      </c>
      <c r="G974" s="1868" t="s">
        <v>1440</v>
      </c>
    </row>
    <row r="975" spans="1:7" x14ac:dyDescent="0.2">
      <c r="A975" s="1861" t="s">
        <v>2421</v>
      </c>
      <c r="B975" s="28" t="s">
        <v>1441</v>
      </c>
      <c r="C975" s="28" t="s">
        <v>1935</v>
      </c>
      <c r="D975" s="28">
        <v>390540</v>
      </c>
      <c r="E975" s="28">
        <v>117693</v>
      </c>
      <c r="F975" s="28">
        <v>272847</v>
      </c>
      <c r="G975" s="1868" t="s">
        <v>1440</v>
      </c>
    </row>
    <row r="976" spans="1:7" x14ac:dyDescent="0.2">
      <c r="A976" s="1861" t="s">
        <v>2421</v>
      </c>
      <c r="B976" s="28" t="s">
        <v>1441</v>
      </c>
      <c r="C976" s="28" t="s">
        <v>1936</v>
      </c>
      <c r="D976" s="28">
        <v>189250</v>
      </c>
      <c r="E976" s="28">
        <v>154565</v>
      </c>
      <c r="F976" s="28">
        <v>34685</v>
      </c>
      <c r="G976" s="1868" t="s">
        <v>1440</v>
      </c>
    </row>
    <row r="977" spans="1:7" x14ac:dyDescent="0.2">
      <c r="A977" s="1861" t="s">
        <v>2421</v>
      </c>
      <c r="B977" s="28" t="s">
        <v>1441</v>
      </c>
      <c r="C977" s="28" t="s">
        <v>1936</v>
      </c>
      <c r="D977" s="28">
        <v>189250</v>
      </c>
      <c r="E977" s="28">
        <v>154565</v>
      </c>
      <c r="F977" s="28">
        <v>34685</v>
      </c>
      <c r="G977" s="1868" t="s">
        <v>1440</v>
      </c>
    </row>
    <row r="978" spans="1:7" x14ac:dyDescent="0.2">
      <c r="A978" s="1861" t="s">
        <v>2421</v>
      </c>
      <c r="B978" s="28" t="s">
        <v>1441</v>
      </c>
      <c r="C978" s="28" t="s">
        <v>1936</v>
      </c>
      <c r="D978" s="28">
        <v>189250</v>
      </c>
      <c r="E978" s="28">
        <v>154565</v>
      </c>
      <c r="F978" s="28">
        <v>34685</v>
      </c>
      <c r="G978" s="1868" t="s">
        <v>1440</v>
      </c>
    </row>
    <row r="979" spans="1:7" x14ac:dyDescent="0.2">
      <c r="A979" s="1861" t="s">
        <v>2421</v>
      </c>
      <c r="B979" s="28" t="s">
        <v>1441</v>
      </c>
      <c r="C979" s="28" t="s">
        <v>1936</v>
      </c>
      <c r="D979" s="28">
        <v>189250</v>
      </c>
      <c r="E979" s="28">
        <v>154565</v>
      </c>
      <c r="F979" s="28">
        <v>34685</v>
      </c>
      <c r="G979" s="1868" t="s">
        <v>1440</v>
      </c>
    </row>
    <row r="980" spans="1:7" x14ac:dyDescent="0.2">
      <c r="A980" s="1861" t="s">
        <v>2421</v>
      </c>
      <c r="B980" s="28" t="s">
        <v>1441</v>
      </c>
      <c r="C980" s="28" t="s">
        <v>3182</v>
      </c>
      <c r="D980" s="28">
        <v>44117000</v>
      </c>
      <c r="E980" s="28">
        <v>26484554</v>
      </c>
      <c r="F980" s="28">
        <v>17632446</v>
      </c>
      <c r="G980" s="1868" t="s">
        <v>1440</v>
      </c>
    </row>
    <row r="981" spans="1:7" x14ac:dyDescent="0.2">
      <c r="A981" s="1861" t="s">
        <v>2421</v>
      </c>
      <c r="B981" s="28" t="s">
        <v>1441</v>
      </c>
      <c r="C981" s="28" t="s">
        <v>3183</v>
      </c>
      <c r="D981" s="28">
        <v>14421281</v>
      </c>
      <c r="E981" s="28">
        <v>1927915</v>
      </c>
      <c r="F981" s="28">
        <v>12493366</v>
      </c>
      <c r="G981" s="1868" t="s">
        <v>1440</v>
      </c>
    </row>
    <row r="982" spans="1:7" x14ac:dyDescent="0.2">
      <c r="A982" s="1861" t="s">
        <v>2421</v>
      </c>
      <c r="B982" s="28" t="s">
        <v>1447</v>
      </c>
      <c r="C982" s="28" t="s">
        <v>1448</v>
      </c>
      <c r="D982" s="28">
        <v>956672</v>
      </c>
      <c r="E982" s="28">
        <v>211893</v>
      </c>
      <c r="F982" s="28">
        <v>744779</v>
      </c>
      <c r="G982" s="1868" t="s">
        <v>1440</v>
      </c>
    </row>
    <row r="983" spans="1:7" x14ac:dyDescent="0.2">
      <c r="A983" s="1861" t="s">
        <v>2421</v>
      </c>
      <c r="B983" s="28" t="s">
        <v>1447</v>
      </c>
      <c r="C983" s="28" t="s">
        <v>2351</v>
      </c>
      <c r="D983" s="28">
        <v>54000</v>
      </c>
      <c r="E983" s="28">
        <v>16210</v>
      </c>
      <c r="F983" s="28">
        <v>37790</v>
      </c>
      <c r="G983" s="1868" t="s">
        <v>1440</v>
      </c>
    </row>
    <row r="984" spans="1:7" x14ac:dyDescent="0.2">
      <c r="A984" s="1861" t="s">
        <v>2421</v>
      </c>
      <c r="B984" s="28" t="s">
        <v>1447</v>
      </c>
      <c r="C984" s="28" t="s">
        <v>2352</v>
      </c>
      <c r="D984" s="28">
        <v>288000</v>
      </c>
      <c r="E984" s="28">
        <v>95064</v>
      </c>
      <c r="F984" s="28">
        <v>192936</v>
      </c>
      <c r="G984" s="1868" t="s">
        <v>1440</v>
      </c>
    </row>
    <row r="985" spans="1:7" ht="11.25" thickBot="1" x14ac:dyDescent="0.25">
      <c r="A985" s="1861" t="s">
        <v>2421</v>
      </c>
      <c r="B985" s="28" t="s">
        <v>1447</v>
      </c>
      <c r="C985" s="28" t="s">
        <v>2353</v>
      </c>
      <c r="D985" s="28">
        <v>73152</v>
      </c>
      <c r="E985" s="28">
        <v>22724</v>
      </c>
      <c r="F985" s="28">
        <v>50428</v>
      </c>
      <c r="G985" s="1868" t="s">
        <v>1440</v>
      </c>
    </row>
    <row r="986" spans="1:7" ht="11.25" thickBot="1" x14ac:dyDescent="0.25">
      <c r="A986" s="1864" t="s">
        <v>2442</v>
      </c>
      <c r="B986" s="1865"/>
      <c r="C986" s="1865"/>
      <c r="D986" s="1862">
        <f>SUM(D893:D985)</f>
        <v>2167215780</v>
      </c>
      <c r="E986" s="1862">
        <f t="shared" ref="E986:F986" si="1">SUM(E893:E985)</f>
        <v>276447088</v>
      </c>
      <c r="F986" s="1862">
        <f t="shared" si="1"/>
        <v>1890768692</v>
      </c>
      <c r="G986" s="1863"/>
    </row>
    <row r="987" spans="1:7" ht="11.25" thickBot="1" x14ac:dyDescent="0.25">
      <c r="D987" s="733"/>
      <c r="E987" s="733"/>
      <c r="F987" s="733"/>
    </row>
    <row r="988" spans="1:7" ht="11.25" thickBot="1" x14ac:dyDescent="0.25">
      <c r="A988" s="1866" t="s">
        <v>2443</v>
      </c>
      <c r="B988" s="1865"/>
      <c r="C988" s="1865"/>
      <c r="D988" s="1862">
        <f>D32+D731+D892+D986</f>
        <v>20881257861</v>
      </c>
      <c r="E988" s="1862">
        <f>E32+E731+E892+E986</f>
        <v>3095996932</v>
      </c>
      <c r="F988" s="1862">
        <f>F32+F731+F892+F986</f>
        <v>17785260929</v>
      </c>
      <c r="G988" s="1863"/>
    </row>
    <row r="989" spans="1:7" x14ac:dyDescent="0.2">
      <c r="D989" s="733"/>
      <c r="E989" s="733"/>
      <c r="F989" s="733"/>
    </row>
    <row r="990" spans="1:7" x14ac:dyDescent="0.2">
      <c r="D990" s="733"/>
      <c r="E990" s="733"/>
      <c r="F990" s="733"/>
    </row>
  </sheetData>
  <mergeCells count="4">
    <mergeCell ref="A1:G1"/>
    <mergeCell ref="A3:G3"/>
    <mergeCell ref="A4:G4"/>
    <mergeCell ref="A32:C32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6" tint="-0.249977111117893"/>
  </sheetPr>
  <dimension ref="A1:J29"/>
  <sheetViews>
    <sheetView workbookViewId="0">
      <selection activeCell="K38" sqref="K38"/>
    </sheetView>
  </sheetViews>
  <sheetFormatPr defaultColWidth="11.5703125" defaultRowHeight="11.25" x14ac:dyDescent="0.2"/>
  <cols>
    <col min="1" max="1" width="8.28515625" style="586" customWidth="1"/>
    <col min="2" max="2" width="65.42578125" style="586" customWidth="1"/>
    <col min="3" max="16384" width="11.5703125" style="586"/>
  </cols>
  <sheetData>
    <row r="1" spans="1:10" x14ac:dyDescent="0.2">
      <c r="A1" s="2199" t="s">
        <v>3040</v>
      </c>
      <c r="B1" s="2199"/>
      <c r="C1" s="2199"/>
      <c r="D1" s="2199"/>
      <c r="E1" s="578"/>
      <c r="F1" s="578"/>
      <c r="G1" s="578"/>
      <c r="H1" s="578"/>
      <c r="I1" s="578"/>
      <c r="J1" s="578"/>
    </row>
    <row r="2" spans="1:10" x14ac:dyDescent="0.2">
      <c r="A2" s="585"/>
      <c r="B2" s="649"/>
      <c r="C2" s="632"/>
      <c r="D2" s="632"/>
      <c r="E2" s="632"/>
      <c r="F2" s="632"/>
      <c r="G2" s="632"/>
      <c r="H2" s="632"/>
      <c r="I2" s="632"/>
      <c r="J2" s="632"/>
    </row>
    <row r="3" spans="1:10" x14ac:dyDescent="0.2">
      <c r="A3" s="2200" t="s">
        <v>53</v>
      </c>
      <c r="B3" s="2200"/>
      <c r="C3" s="2200"/>
      <c r="D3" s="2200"/>
      <c r="E3" s="650"/>
      <c r="F3" s="650"/>
      <c r="G3" s="650"/>
      <c r="H3" s="650"/>
      <c r="I3" s="650"/>
      <c r="J3" s="650"/>
    </row>
    <row r="4" spans="1:10" x14ac:dyDescent="0.2">
      <c r="A4" s="2200" t="s">
        <v>2726</v>
      </c>
      <c r="B4" s="2200"/>
      <c r="C4" s="2200"/>
      <c r="D4" s="2200"/>
      <c r="E4" s="650"/>
      <c r="F4" s="650"/>
      <c r="G4" s="650"/>
      <c r="H4" s="650"/>
      <c r="I4" s="650"/>
      <c r="J4" s="650"/>
    </row>
    <row r="5" spans="1:10" s="652" customFormat="1" ht="33.75" x14ac:dyDescent="0.2">
      <c r="A5" s="653" t="s">
        <v>1436</v>
      </c>
      <c r="B5" s="653" t="s">
        <v>2405</v>
      </c>
      <c r="C5" s="653" t="s">
        <v>2403</v>
      </c>
      <c r="D5" s="653" t="s">
        <v>2404</v>
      </c>
    </row>
    <row r="6" spans="1:10" x14ac:dyDescent="0.2">
      <c r="A6" s="1851" t="s">
        <v>2371</v>
      </c>
      <c r="B6" s="1852" t="s">
        <v>2372</v>
      </c>
      <c r="C6" s="1850">
        <v>190000</v>
      </c>
      <c r="D6" s="1857">
        <v>190</v>
      </c>
    </row>
    <row r="7" spans="1:10" x14ac:dyDescent="0.2">
      <c r="A7" s="1853" t="s">
        <v>2373</v>
      </c>
      <c r="B7" s="1704" t="s">
        <v>2374</v>
      </c>
      <c r="C7" s="1679">
        <v>3850000</v>
      </c>
      <c r="D7" s="1680">
        <v>3850</v>
      </c>
    </row>
    <row r="8" spans="1:10" x14ac:dyDescent="0.2">
      <c r="A8" s="1853" t="s">
        <v>2371</v>
      </c>
      <c r="B8" s="1704" t="s">
        <v>2445</v>
      </c>
      <c r="C8" s="1679">
        <v>4910000</v>
      </c>
      <c r="D8" s="1680">
        <v>4910</v>
      </c>
    </row>
    <row r="9" spans="1:10" x14ac:dyDescent="0.2">
      <c r="A9" s="1853" t="s">
        <v>2371</v>
      </c>
      <c r="B9" s="1704" t="s">
        <v>2375</v>
      </c>
      <c r="C9" s="1679">
        <v>5485000</v>
      </c>
      <c r="D9" s="1680">
        <v>5485</v>
      </c>
    </row>
    <row r="10" spans="1:10" x14ac:dyDescent="0.2">
      <c r="A10" s="1853" t="s">
        <v>2371</v>
      </c>
      <c r="B10" s="1704" t="s">
        <v>2376</v>
      </c>
      <c r="C10" s="1679">
        <v>199733127</v>
      </c>
      <c r="D10" s="1680">
        <v>199733</v>
      </c>
    </row>
    <row r="11" spans="1:10" x14ac:dyDescent="0.2">
      <c r="A11" s="1853" t="s">
        <v>2371</v>
      </c>
      <c r="B11" s="1704" t="s">
        <v>2377</v>
      </c>
      <c r="C11" s="1679">
        <v>600000</v>
      </c>
      <c r="D11" s="1680">
        <v>600</v>
      </c>
    </row>
    <row r="12" spans="1:10" x14ac:dyDescent="0.2">
      <c r="A12" s="1853" t="s">
        <v>2371</v>
      </c>
      <c r="B12" s="1704" t="s">
        <v>2378</v>
      </c>
      <c r="C12" s="1679">
        <v>1560000</v>
      </c>
      <c r="D12" s="1680">
        <v>1560</v>
      </c>
    </row>
    <row r="13" spans="1:10" x14ac:dyDescent="0.2">
      <c r="A13" s="1853" t="s">
        <v>2371</v>
      </c>
      <c r="B13" s="1704" t="s">
        <v>2379</v>
      </c>
      <c r="C13" s="1679">
        <v>124686870</v>
      </c>
      <c r="D13" s="1680">
        <v>124687</v>
      </c>
    </row>
    <row r="14" spans="1:10" x14ac:dyDescent="0.2">
      <c r="A14" s="1853" t="s">
        <v>2380</v>
      </c>
      <c r="B14" s="1704" t="s">
        <v>2446</v>
      </c>
      <c r="C14" s="1679">
        <v>7200000</v>
      </c>
      <c r="D14" s="1680">
        <v>7200</v>
      </c>
    </row>
    <row r="15" spans="1:10" x14ac:dyDescent="0.2">
      <c r="A15" s="1853" t="s">
        <v>2371</v>
      </c>
      <c r="B15" s="1704" t="s">
        <v>2381</v>
      </c>
      <c r="C15" s="1679">
        <v>966625</v>
      </c>
      <c r="D15" s="1680">
        <v>967</v>
      </c>
    </row>
    <row r="16" spans="1:10" x14ac:dyDescent="0.2">
      <c r="A16" s="1853" t="s">
        <v>2371</v>
      </c>
      <c r="B16" s="1704" t="s">
        <v>2382</v>
      </c>
      <c r="C16" s="1679">
        <v>7557000</v>
      </c>
      <c r="D16" s="1680">
        <v>7557</v>
      </c>
    </row>
    <row r="17" spans="1:6" x14ac:dyDescent="0.2">
      <c r="A17" s="1853" t="s">
        <v>2371</v>
      </c>
      <c r="B17" s="1704" t="s">
        <v>2383</v>
      </c>
      <c r="C17" s="1679">
        <v>1950000</v>
      </c>
      <c r="D17" s="1680">
        <v>1950</v>
      </c>
    </row>
    <row r="18" spans="1:6" x14ac:dyDescent="0.2">
      <c r="A18" s="1853" t="s">
        <v>2373</v>
      </c>
      <c r="B18" s="1704" t="s">
        <v>2384</v>
      </c>
      <c r="C18" s="1679">
        <v>3000000</v>
      </c>
      <c r="D18" s="1680">
        <v>3000</v>
      </c>
    </row>
    <row r="19" spans="1:6" x14ac:dyDescent="0.2">
      <c r="A19" s="1853" t="s">
        <v>2371</v>
      </c>
      <c r="B19" s="1704" t="s">
        <v>2406</v>
      </c>
      <c r="C19" s="1679">
        <v>3000000</v>
      </c>
      <c r="D19" s="1680">
        <v>3000</v>
      </c>
    </row>
    <row r="20" spans="1:6" x14ac:dyDescent="0.2">
      <c r="A20" s="1853" t="s">
        <v>2371</v>
      </c>
      <c r="B20" s="1704" t="s">
        <v>2385</v>
      </c>
      <c r="C20" s="1679">
        <v>1500000</v>
      </c>
      <c r="D20" s="1680">
        <v>1500</v>
      </c>
    </row>
    <row r="21" spans="1:6" x14ac:dyDescent="0.2">
      <c r="A21" s="1853" t="s">
        <v>2371</v>
      </c>
      <c r="B21" s="1704" t="s">
        <v>2407</v>
      </c>
      <c r="C21" s="1679">
        <v>700000</v>
      </c>
      <c r="D21" s="1680">
        <v>700</v>
      </c>
    </row>
    <row r="22" spans="1:6" x14ac:dyDescent="0.2">
      <c r="A22" s="1853" t="s">
        <v>2371</v>
      </c>
      <c r="B22" s="1704" t="s">
        <v>2408</v>
      </c>
      <c r="C22" s="1679">
        <v>2057400</v>
      </c>
      <c r="D22" s="1680">
        <v>2057</v>
      </c>
    </row>
    <row r="23" spans="1:6" x14ac:dyDescent="0.2">
      <c r="A23" s="1853" t="s">
        <v>2371</v>
      </c>
      <c r="B23" s="1704" t="s">
        <v>2409</v>
      </c>
      <c r="C23" s="1679">
        <v>177800</v>
      </c>
      <c r="D23" s="1680">
        <v>178</v>
      </c>
    </row>
    <row r="24" spans="1:6" x14ac:dyDescent="0.2">
      <c r="A24" s="1853" t="s">
        <v>2371</v>
      </c>
      <c r="B24" s="1704" t="s">
        <v>2410</v>
      </c>
      <c r="C24" s="1679">
        <v>1028700</v>
      </c>
      <c r="D24" s="1680">
        <v>1029</v>
      </c>
    </row>
    <row r="25" spans="1:6" x14ac:dyDescent="0.2">
      <c r="A25" s="1853" t="s">
        <v>2371</v>
      </c>
      <c r="B25" s="1704" t="s">
        <v>2411</v>
      </c>
      <c r="C25" s="1679">
        <v>3487100</v>
      </c>
      <c r="D25" s="1680">
        <v>3487</v>
      </c>
    </row>
    <row r="26" spans="1:6" x14ac:dyDescent="0.2">
      <c r="A26" s="1854">
        <v>151114</v>
      </c>
      <c r="B26" s="1704" t="s">
        <v>2447</v>
      </c>
      <c r="C26" s="1679">
        <v>26500</v>
      </c>
      <c r="D26" s="1680">
        <v>26</v>
      </c>
    </row>
    <row r="27" spans="1:6" x14ac:dyDescent="0.2">
      <c r="A27" s="1854">
        <v>151114</v>
      </c>
      <c r="B27" s="1704" t="s">
        <v>3154</v>
      </c>
      <c r="C27" s="1679">
        <v>1100000</v>
      </c>
      <c r="D27" s="1680">
        <v>1100</v>
      </c>
    </row>
    <row r="28" spans="1:6" x14ac:dyDescent="0.2">
      <c r="A28" s="1853" t="s">
        <v>2371</v>
      </c>
      <c r="B28" s="1704" t="s">
        <v>3155</v>
      </c>
      <c r="C28" s="1679">
        <v>3149000</v>
      </c>
      <c r="D28" s="1680">
        <v>3149</v>
      </c>
      <c r="F28" s="651"/>
    </row>
    <row r="29" spans="1:6" x14ac:dyDescent="0.2">
      <c r="A29" s="1855"/>
      <c r="B29" s="1856" t="s">
        <v>560</v>
      </c>
      <c r="C29" s="1858">
        <f>SUM(C6:C28)</f>
        <v>377915122</v>
      </c>
      <c r="D29" s="1859">
        <f>SUM(D6:D28)</f>
        <v>377915</v>
      </c>
    </row>
  </sheetData>
  <mergeCells count="3">
    <mergeCell ref="A1:D1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6" tint="-0.249977111117893"/>
    <pageSetUpPr fitToPage="1"/>
  </sheetPr>
  <dimension ref="A1:M27"/>
  <sheetViews>
    <sheetView workbookViewId="0">
      <selection activeCell="A15" sqref="A15:J15"/>
    </sheetView>
  </sheetViews>
  <sheetFormatPr defaultRowHeight="12.75" x14ac:dyDescent="0.2"/>
  <cols>
    <col min="1" max="1" width="3.140625" style="117" customWidth="1"/>
    <col min="2" max="2" width="34.5703125" style="566" customWidth="1"/>
    <col min="3" max="3" width="36.7109375" style="566" bestFit="1" customWidth="1"/>
    <col min="4" max="4" width="29" style="566" customWidth="1"/>
    <col min="5" max="5" width="15.85546875" style="566" bestFit="1" customWidth="1"/>
    <col min="6" max="6" width="16.140625" style="566" customWidth="1"/>
    <col min="7" max="7" width="13.85546875" style="566" customWidth="1"/>
    <col min="8" max="8" width="16.140625" style="566" customWidth="1"/>
    <col min="9" max="9" width="16.42578125" style="566" customWidth="1"/>
    <col min="10" max="10" width="15.7109375" style="566" bestFit="1" customWidth="1"/>
    <col min="11" max="11" width="13.28515625" style="566" bestFit="1" customWidth="1"/>
    <col min="12" max="12" width="18" style="566" customWidth="1"/>
    <col min="13" max="13" width="10.140625" style="566" bestFit="1" customWidth="1"/>
    <col min="14" max="260" width="9.140625" style="566"/>
    <col min="261" max="261" width="26.85546875" style="566" bestFit="1" customWidth="1"/>
    <col min="262" max="262" width="15.85546875" style="566" bestFit="1" customWidth="1"/>
    <col min="263" max="263" width="17.42578125" style="566" customWidth="1"/>
    <col min="264" max="264" width="17.5703125" style="566" customWidth="1"/>
    <col min="265" max="265" width="16.42578125" style="566" customWidth="1"/>
    <col min="266" max="266" width="15.7109375" style="566" bestFit="1" customWidth="1"/>
    <col min="267" max="267" width="13.28515625" style="566" bestFit="1" customWidth="1"/>
    <col min="268" max="268" width="18" style="566" customWidth="1"/>
    <col min="269" max="269" width="10.140625" style="566" bestFit="1" customWidth="1"/>
    <col min="270" max="516" width="9.140625" style="566"/>
    <col min="517" max="517" width="26.85546875" style="566" bestFit="1" customWidth="1"/>
    <col min="518" max="518" width="15.85546875" style="566" bestFit="1" customWidth="1"/>
    <col min="519" max="519" width="17.42578125" style="566" customWidth="1"/>
    <col min="520" max="520" width="17.5703125" style="566" customWidth="1"/>
    <col min="521" max="521" width="16.42578125" style="566" customWidth="1"/>
    <col min="522" max="522" width="15.7109375" style="566" bestFit="1" customWidth="1"/>
    <col min="523" max="523" width="13.28515625" style="566" bestFit="1" customWidth="1"/>
    <col min="524" max="524" width="18" style="566" customWidth="1"/>
    <col min="525" max="525" width="10.140625" style="566" bestFit="1" customWidth="1"/>
    <col min="526" max="772" width="9.140625" style="566"/>
    <col min="773" max="773" width="26.85546875" style="566" bestFit="1" customWidth="1"/>
    <col min="774" max="774" width="15.85546875" style="566" bestFit="1" customWidth="1"/>
    <col min="775" max="775" width="17.42578125" style="566" customWidth="1"/>
    <col min="776" max="776" width="17.5703125" style="566" customWidth="1"/>
    <col min="777" max="777" width="16.42578125" style="566" customWidth="1"/>
    <col min="778" max="778" width="15.7109375" style="566" bestFit="1" customWidth="1"/>
    <col min="779" max="779" width="13.28515625" style="566" bestFit="1" customWidth="1"/>
    <col min="780" max="780" width="18" style="566" customWidth="1"/>
    <col min="781" max="781" width="10.140625" style="566" bestFit="1" customWidth="1"/>
    <col min="782" max="1028" width="9.140625" style="566"/>
    <col min="1029" max="1029" width="26.85546875" style="566" bestFit="1" customWidth="1"/>
    <col min="1030" max="1030" width="15.85546875" style="566" bestFit="1" customWidth="1"/>
    <col min="1031" max="1031" width="17.42578125" style="566" customWidth="1"/>
    <col min="1032" max="1032" width="17.5703125" style="566" customWidth="1"/>
    <col min="1033" max="1033" width="16.42578125" style="566" customWidth="1"/>
    <col min="1034" max="1034" width="15.7109375" style="566" bestFit="1" customWidth="1"/>
    <col min="1035" max="1035" width="13.28515625" style="566" bestFit="1" customWidth="1"/>
    <col min="1036" max="1036" width="18" style="566" customWidth="1"/>
    <col min="1037" max="1037" width="10.140625" style="566" bestFit="1" customWidth="1"/>
    <col min="1038" max="1284" width="9.140625" style="566"/>
    <col min="1285" max="1285" width="26.85546875" style="566" bestFit="1" customWidth="1"/>
    <col min="1286" max="1286" width="15.85546875" style="566" bestFit="1" customWidth="1"/>
    <col min="1287" max="1287" width="17.42578125" style="566" customWidth="1"/>
    <col min="1288" max="1288" width="17.5703125" style="566" customWidth="1"/>
    <col min="1289" max="1289" width="16.42578125" style="566" customWidth="1"/>
    <col min="1290" max="1290" width="15.7109375" style="566" bestFit="1" customWidth="1"/>
    <col min="1291" max="1291" width="13.28515625" style="566" bestFit="1" customWidth="1"/>
    <col min="1292" max="1292" width="18" style="566" customWidth="1"/>
    <col min="1293" max="1293" width="10.140625" style="566" bestFit="1" customWidth="1"/>
    <col min="1294" max="1540" width="9.140625" style="566"/>
    <col min="1541" max="1541" width="26.85546875" style="566" bestFit="1" customWidth="1"/>
    <col min="1542" max="1542" width="15.85546875" style="566" bestFit="1" customWidth="1"/>
    <col min="1543" max="1543" width="17.42578125" style="566" customWidth="1"/>
    <col min="1544" max="1544" width="17.5703125" style="566" customWidth="1"/>
    <col min="1545" max="1545" width="16.42578125" style="566" customWidth="1"/>
    <col min="1546" max="1546" width="15.7109375" style="566" bestFit="1" customWidth="1"/>
    <col min="1547" max="1547" width="13.28515625" style="566" bestFit="1" customWidth="1"/>
    <col min="1548" max="1548" width="18" style="566" customWidth="1"/>
    <col min="1549" max="1549" width="10.140625" style="566" bestFit="1" customWidth="1"/>
    <col min="1550" max="1796" width="9.140625" style="566"/>
    <col min="1797" max="1797" width="26.85546875" style="566" bestFit="1" customWidth="1"/>
    <col min="1798" max="1798" width="15.85546875" style="566" bestFit="1" customWidth="1"/>
    <col min="1799" max="1799" width="17.42578125" style="566" customWidth="1"/>
    <col min="1800" max="1800" width="17.5703125" style="566" customWidth="1"/>
    <col min="1801" max="1801" width="16.42578125" style="566" customWidth="1"/>
    <col min="1802" max="1802" width="15.7109375" style="566" bestFit="1" customWidth="1"/>
    <col min="1803" max="1803" width="13.28515625" style="566" bestFit="1" customWidth="1"/>
    <col min="1804" max="1804" width="18" style="566" customWidth="1"/>
    <col min="1805" max="1805" width="10.140625" style="566" bestFit="1" customWidth="1"/>
    <col min="1806" max="2052" width="9.140625" style="566"/>
    <col min="2053" max="2053" width="26.85546875" style="566" bestFit="1" customWidth="1"/>
    <col min="2054" max="2054" width="15.85546875" style="566" bestFit="1" customWidth="1"/>
    <col min="2055" max="2055" width="17.42578125" style="566" customWidth="1"/>
    <col min="2056" max="2056" width="17.5703125" style="566" customWidth="1"/>
    <col min="2057" max="2057" width="16.42578125" style="566" customWidth="1"/>
    <col min="2058" max="2058" width="15.7109375" style="566" bestFit="1" customWidth="1"/>
    <col min="2059" max="2059" width="13.28515625" style="566" bestFit="1" customWidth="1"/>
    <col min="2060" max="2060" width="18" style="566" customWidth="1"/>
    <col min="2061" max="2061" width="10.140625" style="566" bestFit="1" customWidth="1"/>
    <col min="2062" max="2308" width="9.140625" style="566"/>
    <col min="2309" max="2309" width="26.85546875" style="566" bestFit="1" customWidth="1"/>
    <col min="2310" max="2310" width="15.85546875" style="566" bestFit="1" customWidth="1"/>
    <col min="2311" max="2311" width="17.42578125" style="566" customWidth="1"/>
    <col min="2312" max="2312" width="17.5703125" style="566" customWidth="1"/>
    <col min="2313" max="2313" width="16.42578125" style="566" customWidth="1"/>
    <col min="2314" max="2314" width="15.7109375" style="566" bestFit="1" customWidth="1"/>
    <col min="2315" max="2315" width="13.28515625" style="566" bestFit="1" customWidth="1"/>
    <col min="2316" max="2316" width="18" style="566" customWidth="1"/>
    <col min="2317" max="2317" width="10.140625" style="566" bestFit="1" customWidth="1"/>
    <col min="2318" max="2564" width="9.140625" style="566"/>
    <col min="2565" max="2565" width="26.85546875" style="566" bestFit="1" customWidth="1"/>
    <col min="2566" max="2566" width="15.85546875" style="566" bestFit="1" customWidth="1"/>
    <col min="2567" max="2567" width="17.42578125" style="566" customWidth="1"/>
    <col min="2568" max="2568" width="17.5703125" style="566" customWidth="1"/>
    <col min="2569" max="2569" width="16.42578125" style="566" customWidth="1"/>
    <col min="2570" max="2570" width="15.7109375" style="566" bestFit="1" customWidth="1"/>
    <col min="2571" max="2571" width="13.28515625" style="566" bestFit="1" customWidth="1"/>
    <col min="2572" max="2572" width="18" style="566" customWidth="1"/>
    <col min="2573" max="2573" width="10.140625" style="566" bestFit="1" customWidth="1"/>
    <col min="2574" max="2820" width="9.140625" style="566"/>
    <col min="2821" max="2821" width="26.85546875" style="566" bestFit="1" customWidth="1"/>
    <col min="2822" max="2822" width="15.85546875" style="566" bestFit="1" customWidth="1"/>
    <col min="2823" max="2823" width="17.42578125" style="566" customWidth="1"/>
    <col min="2824" max="2824" width="17.5703125" style="566" customWidth="1"/>
    <col min="2825" max="2825" width="16.42578125" style="566" customWidth="1"/>
    <col min="2826" max="2826" width="15.7109375" style="566" bestFit="1" customWidth="1"/>
    <col min="2827" max="2827" width="13.28515625" style="566" bestFit="1" customWidth="1"/>
    <col min="2828" max="2828" width="18" style="566" customWidth="1"/>
    <col min="2829" max="2829" width="10.140625" style="566" bestFit="1" customWidth="1"/>
    <col min="2830" max="3076" width="9.140625" style="566"/>
    <col min="3077" max="3077" width="26.85546875" style="566" bestFit="1" customWidth="1"/>
    <col min="3078" max="3078" width="15.85546875" style="566" bestFit="1" customWidth="1"/>
    <col min="3079" max="3079" width="17.42578125" style="566" customWidth="1"/>
    <col min="3080" max="3080" width="17.5703125" style="566" customWidth="1"/>
    <col min="3081" max="3081" width="16.42578125" style="566" customWidth="1"/>
    <col min="3082" max="3082" width="15.7109375" style="566" bestFit="1" customWidth="1"/>
    <col min="3083" max="3083" width="13.28515625" style="566" bestFit="1" customWidth="1"/>
    <col min="3084" max="3084" width="18" style="566" customWidth="1"/>
    <col min="3085" max="3085" width="10.140625" style="566" bestFit="1" customWidth="1"/>
    <col min="3086" max="3332" width="9.140625" style="566"/>
    <col min="3333" max="3333" width="26.85546875" style="566" bestFit="1" customWidth="1"/>
    <col min="3334" max="3334" width="15.85546875" style="566" bestFit="1" customWidth="1"/>
    <col min="3335" max="3335" width="17.42578125" style="566" customWidth="1"/>
    <col min="3336" max="3336" width="17.5703125" style="566" customWidth="1"/>
    <col min="3337" max="3337" width="16.42578125" style="566" customWidth="1"/>
    <col min="3338" max="3338" width="15.7109375" style="566" bestFit="1" customWidth="1"/>
    <col min="3339" max="3339" width="13.28515625" style="566" bestFit="1" customWidth="1"/>
    <col min="3340" max="3340" width="18" style="566" customWidth="1"/>
    <col min="3341" max="3341" width="10.140625" style="566" bestFit="1" customWidth="1"/>
    <col min="3342" max="3588" width="9.140625" style="566"/>
    <col min="3589" max="3589" width="26.85546875" style="566" bestFit="1" customWidth="1"/>
    <col min="3590" max="3590" width="15.85546875" style="566" bestFit="1" customWidth="1"/>
    <col min="3591" max="3591" width="17.42578125" style="566" customWidth="1"/>
    <col min="3592" max="3592" width="17.5703125" style="566" customWidth="1"/>
    <col min="3593" max="3593" width="16.42578125" style="566" customWidth="1"/>
    <col min="3594" max="3594" width="15.7109375" style="566" bestFit="1" customWidth="1"/>
    <col min="3595" max="3595" width="13.28515625" style="566" bestFit="1" customWidth="1"/>
    <col min="3596" max="3596" width="18" style="566" customWidth="1"/>
    <col min="3597" max="3597" width="10.140625" style="566" bestFit="1" customWidth="1"/>
    <col min="3598" max="3844" width="9.140625" style="566"/>
    <col min="3845" max="3845" width="26.85546875" style="566" bestFit="1" customWidth="1"/>
    <col min="3846" max="3846" width="15.85546875" style="566" bestFit="1" customWidth="1"/>
    <col min="3847" max="3847" width="17.42578125" style="566" customWidth="1"/>
    <col min="3848" max="3848" width="17.5703125" style="566" customWidth="1"/>
    <col min="3849" max="3849" width="16.42578125" style="566" customWidth="1"/>
    <col min="3850" max="3850" width="15.7109375" style="566" bestFit="1" customWidth="1"/>
    <col min="3851" max="3851" width="13.28515625" style="566" bestFit="1" customWidth="1"/>
    <col min="3852" max="3852" width="18" style="566" customWidth="1"/>
    <col min="3853" max="3853" width="10.140625" style="566" bestFit="1" customWidth="1"/>
    <col min="3854" max="4100" width="9.140625" style="566"/>
    <col min="4101" max="4101" width="26.85546875" style="566" bestFit="1" customWidth="1"/>
    <col min="4102" max="4102" width="15.85546875" style="566" bestFit="1" customWidth="1"/>
    <col min="4103" max="4103" width="17.42578125" style="566" customWidth="1"/>
    <col min="4104" max="4104" width="17.5703125" style="566" customWidth="1"/>
    <col min="4105" max="4105" width="16.42578125" style="566" customWidth="1"/>
    <col min="4106" max="4106" width="15.7109375" style="566" bestFit="1" customWidth="1"/>
    <col min="4107" max="4107" width="13.28515625" style="566" bestFit="1" customWidth="1"/>
    <col min="4108" max="4108" width="18" style="566" customWidth="1"/>
    <col min="4109" max="4109" width="10.140625" style="566" bestFit="1" customWidth="1"/>
    <col min="4110" max="4356" width="9.140625" style="566"/>
    <col min="4357" max="4357" width="26.85546875" style="566" bestFit="1" customWidth="1"/>
    <col min="4358" max="4358" width="15.85546875" style="566" bestFit="1" customWidth="1"/>
    <col min="4359" max="4359" width="17.42578125" style="566" customWidth="1"/>
    <col min="4360" max="4360" width="17.5703125" style="566" customWidth="1"/>
    <col min="4361" max="4361" width="16.42578125" style="566" customWidth="1"/>
    <col min="4362" max="4362" width="15.7109375" style="566" bestFit="1" customWidth="1"/>
    <col min="4363" max="4363" width="13.28515625" style="566" bestFit="1" customWidth="1"/>
    <col min="4364" max="4364" width="18" style="566" customWidth="1"/>
    <col min="4365" max="4365" width="10.140625" style="566" bestFit="1" customWidth="1"/>
    <col min="4366" max="4612" width="9.140625" style="566"/>
    <col min="4613" max="4613" width="26.85546875" style="566" bestFit="1" customWidth="1"/>
    <col min="4614" max="4614" width="15.85546875" style="566" bestFit="1" customWidth="1"/>
    <col min="4615" max="4615" width="17.42578125" style="566" customWidth="1"/>
    <col min="4616" max="4616" width="17.5703125" style="566" customWidth="1"/>
    <col min="4617" max="4617" width="16.42578125" style="566" customWidth="1"/>
    <col min="4618" max="4618" width="15.7109375" style="566" bestFit="1" customWidth="1"/>
    <col min="4619" max="4619" width="13.28515625" style="566" bestFit="1" customWidth="1"/>
    <col min="4620" max="4620" width="18" style="566" customWidth="1"/>
    <col min="4621" max="4621" width="10.140625" style="566" bestFit="1" customWidth="1"/>
    <col min="4622" max="4868" width="9.140625" style="566"/>
    <col min="4869" max="4869" width="26.85546875" style="566" bestFit="1" customWidth="1"/>
    <col min="4870" max="4870" width="15.85546875" style="566" bestFit="1" customWidth="1"/>
    <col min="4871" max="4871" width="17.42578125" style="566" customWidth="1"/>
    <col min="4872" max="4872" width="17.5703125" style="566" customWidth="1"/>
    <col min="4873" max="4873" width="16.42578125" style="566" customWidth="1"/>
    <col min="4874" max="4874" width="15.7109375" style="566" bestFit="1" customWidth="1"/>
    <col min="4875" max="4875" width="13.28515625" style="566" bestFit="1" customWidth="1"/>
    <col min="4876" max="4876" width="18" style="566" customWidth="1"/>
    <col min="4877" max="4877" width="10.140625" style="566" bestFit="1" customWidth="1"/>
    <col min="4878" max="5124" width="9.140625" style="566"/>
    <col min="5125" max="5125" width="26.85546875" style="566" bestFit="1" customWidth="1"/>
    <col min="5126" max="5126" width="15.85546875" style="566" bestFit="1" customWidth="1"/>
    <col min="5127" max="5127" width="17.42578125" style="566" customWidth="1"/>
    <col min="5128" max="5128" width="17.5703125" style="566" customWidth="1"/>
    <col min="5129" max="5129" width="16.42578125" style="566" customWidth="1"/>
    <col min="5130" max="5130" width="15.7109375" style="566" bestFit="1" customWidth="1"/>
    <col min="5131" max="5131" width="13.28515625" style="566" bestFit="1" customWidth="1"/>
    <col min="5132" max="5132" width="18" style="566" customWidth="1"/>
    <col min="5133" max="5133" width="10.140625" style="566" bestFit="1" customWidth="1"/>
    <col min="5134" max="5380" width="9.140625" style="566"/>
    <col min="5381" max="5381" width="26.85546875" style="566" bestFit="1" customWidth="1"/>
    <col min="5382" max="5382" width="15.85546875" style="566" bestFit="1" customWidth="1"/>
    <col min="5383" max="5383" width="17.42578125" style="566" customWidth="1"/>
    <col min="5384" max="5384" width="17.5703125" style="566" customWidth="1"/>
    <col min="5385" max="5385" width="16.42578125" style="566" customWidth="1"/>
    <col min="5386" max="5386" width="15.7109375" style="566" bestFit="1" customWidth="1"/>
    <col min="5387" max="5387" width="13.28515625" style="566" bestFit="1" customWidth="1"/>
    <col min="5388" max="5388" width="18" style="566" customWidth="1"/>
    <col min="5389" max="5389" width="10.140625" style="566" bestFit="1" customWidth="1"/>
    <col min="5390" max="5636" width="9.140625" style="566"/>
    <col min="5637" max="5637" width="26.85546875" style="566" bestFit="1" customWidth="1"/>
    <col min="5638" max="5638" width="15.85546875" style="566" bestFit="1" customWidth="1"/>
    <col min="5639" max="5639" width="17.42578125" style="566" customWidth="1"/>
    <col min="5640" max="5640" width="17.5703125" style="566" customWidth="1"/>
    <col min="5641" max="5641" width="16.42578125" style="566" customWidth="1"/>
    <col min="5642" max="5642" width="15.7109375" style="566" bestFit="1" customWidth="1"/>
    <col min="5643" max="5643" width="13.28515625" style="566" bestFit="1" customWidth="1"/>
    <col min="5644" max="5644" width="18" style="566" customWidth="1"/>
    <col min="5645" max="5645" width="10.140625" style="566" bestFit="1" customWidth="1"/>
    <col min="5646" max="5892" width="9.140625" style="566"/>
    <col min="5893" max="5893" width="26.85546875" style="566" bestFit="1" customWidth="1"/>
    <col min="5894" max="5894" width="15.85546875" style="566" bestFit="1" customWidth="1"/>
    <col min="5895" max="5895" width="17.42578125" style="566" customWidth="1"/>
    <col min="5896" max="5896" width="17.5703125" style="566" customWidth="1"/>
    <col min="5897" max="5897" width="16.42578125" style="566" customWidth="1"/>
    <col min="5898" max="5898" width="15.7109375" style="566" bestFit="1" customWidth="1"/>
    <col min="5899" max="5899" width="13.28515625" style="566" bestFit="1" customWidth="1"/>
    <col min="5900" max="5900" width="18" style="566" customWidth="1"/>
    <col min="5901" max="5901" width="10.140625" style="566" bestFit="1" customWidth="1"/>
    <col min="5902" max="6148" width="9.140625" style="566"/>
    <col min="6149" max="6149" width="26.85546875" style="566" bestFit="1" customWidth="1"/>
    <col min="6150" max="6150" width="15.85546875" style="566" bestFit="1" customWidth="1"/>
    <col min="6151" max="6151" width="17.42578125" style="566" customWidth="1"/>
    <col min="6152" max="6152" width="17.5703125" style="566" customWidth="1"/>
    <col min="6153" max="6153" width="16.42578125" style="566" customWidth="1"/>
    <col min="6154" max="6154" width="15.7109375" style="566" bestFit="1" customWidth="1"/>
    <col min="6155" max="6155" width="13.28515625" style="566" bestFit="1" customWidth="1"/>
    <col min="6156" max="6156" width="18" style="566" customWidth="1"/>
    <col min="6157" max="6157" width="10.140625" style="566" bestFit="1" customWidth="1"/>
    <col min="6158" max="6404" width="9.140625" style="566"/>
    <col min="6405" max="6405" width="26.85546875" style="566" bestFit="1" customWidth="1"/>
    <col min="6406" max="6406" width="15.85546875" style="566" bestFit="1" customWidth="1"/>
    <col min="6407" max="6407" width="17.42578125" style="566" customWidth="1"/>
    <col min="6408" max="6408" width="17.5703125" style="566" customWidth="1"/>
    <col min="6409" max="6409" width="16.42578125" style="566" customWidth="1"/>
    <col min="6410" max="6410" width="15.7109375" style="566" bestFit="1" customWidth="1"/>
    <col min="6411" max="6411" width="13.28515625" style="566" bestFit="1" customWidth="1"/>
    <col min="6412" max="6412" width="18" style="566" customWidth="1"/>
    <col min="6413" max="6413" width="10.140625" style="566" bestFit="1" customWidth="1"/>
    <col min="6414" max="6660" width="9.140625" style="566"/>
    <col min="6661" max="6661" width="26.85546875" style="566" bestFit="1" customWidth="1"/>
    <col min="6662" max="6662" width="15.85546875" style="566" bestFit="1" customWidth="1"/>
    <col min="6663" max="6663" width="17.42578125" style="566" customWidth="1"/>
    <col min="6664" max="6664" width="17.5703125" style="566" customWidth="1"/>
    <col min="6665" max="6665" width="16.42578125" style="566" customWidth="1"/>
    <col min="6666" max="6666" width="15.7109375" style="566" bestFit="1" customWidth="1"/>
    <col min="6667" max="6667" width="13.28515625" style="566" bestFit="1" customWidth="1"/>
    <col min="6668" max="6668" width="18" style="566" customWidth="1"/>
    <col min="6669" max="6669" width="10.140625" style="566" bestFit="1" customWidth="1"/>
    <col min="6670" max="6916" width="9.140625" style="566"/>
    <col min="6917" max="6917" width="26.85546875" style="566" bestFit="1" customWidth="1"/>
    <col min="6918" max="6918" width="15.85546875" style="566" bestFit="1" customWidth="1"/>
    <col min="6919" max="6919" width="17.42578125" style="566" customWidth="1"/>
    <col min="6920" max="6920" width="17.5703125" style="566" customWidth="1"/>
    <col min="6921" max="6921" width="16.42578125" style="566" customWidth="1"/>
    <col min="6922" max="6922" width="15.7109375" style="566" bestFit="1" customWidth="1"/>
    <col min="6923" max="6923" width="13.28515625" style="566" bestFit="1" customWidth="1"/>
    <col min="6924" max="6924" width="18" style="566" customWidth="1"/>
    <col min="6925" max="6925" width="10.140625" style="566" bestFit="1" customWidth="1"/>
    <col min="6926" max="7172" width="9.140625" style="566"/>
    <col min="7173" max="7173" width="26.85546875" style="566" bestFit="1" customWidth="1"/>
    <col min="7174" max="7174" width="15.85546875" style="566" bestFit="1" customWidth="1"/>
    <col min="7175" max="7175" width="17.42578125" style="566" customWidth="1"/>
    <col min="7176" max="7176" width="17.5703125" style="566" customWidth="1"/>
    <col min="7177" max="7177" width="16.42578125" style="566" customWidth="1"/>
    <col min="7178" max="7178" width="15.7109375" style="566" bestFit="1" customWidth="1"/>
    <col min="7179" max="7179" width="13.28515625" style="566" bestFit="1" customWidth="1"/>
    <col min="7180" max="7180" width="18" style="566" customWidth="1"/>
    <col min="7181" max="7181" width="10.140625" style="566" bestFit="1" customWidth="1"/>
    <col min="7182" max="7428" width="9.140625" style="566"/>
    <col min="7429" max="7429" width="26.85546875" style="566" bestFit="1" customWidth="1"/>
    <col min="7430" max="7430" width="15.85546875" style="566" bestFit="1" customWidth="1"/>
    <col min="7431" max="7431" width="17.42578125" style="566" customWidth="1"/>
    <col min="7432" max="7432" width="17.5703125" style="566" customWidth="1"/>
    <col min="7433" max="7433" width="16.42578125" style="566" customWidth="1"/>
    <col min="7434" max="7434" width="15.7109375" style="566" bestFit="1" customWidth="1"/>
    <col min="7435" max="7435" width="13.28515625" style="566" bestFit="1" customWidth="1"/>
    <col min="7436" max="7436" width="18" style="566" customWidth="1"/>
    <col min="7437" max="7437" width="10.140625" style="566" bestFit="1" customWidth="1"/>
    <col min="7438" max="7684" width="9.140625" style="566"/>
    <col min="7685" max="7685" width="26.85546875" style="566" bestFit="1" customWidth="1"/>
    <col min="7686" max="7686" width="15.85546875" style="566" bestFit="1" customWidth="1"/>
    <col min="7687" max="7687" width="17.42578125" style="566" customWidth="1"/>
    <col min="7688" max="7688" width="17.5703125" style="566" customWidth="1"/>
    <col min="7689" max="7689" width="16.42578125" style="566" customWidth="1"/>
    <col min="7690" max="7690" width="15.7109375" style="566" bestFit="1" customWidth="1"/>
    <col min="7691" max="7691" width="13.28515625" style="566" bestFit="1" customWidth="1"/>
    <col min="7692" max="7692" width="18" style="566" customWidth="1"/>
    <col min="7693" max="7693" width="10.140625" style="566" bestFit="1" customWidth="1"/>
    <col min="7694" max="7940" width="9.140625" style="566"/>
    <col min="7941" max="7941" width="26.85546875" style="566" bestFit="1" customWidth="1"/>
    <col min="7942" max="7942" width="15.85546875" style="566" bestFit="1" customWidth="1"/>
    <col min="7943" max="7943" width="17.42578125" style="566" customWidth="1"/>
    <col min="7944" max="7944" width="17.5703125" style="566" customWidth="1"/>
    <col min="7945" max="7945" width="16.42578125" style="566" customWidth="1"/>
    <col min="7946" max="7946" width="15.7109375" style="566" bestFit="1" customWidth="1"/>
    <col min="7947" max="7947" width="13.28515625" style="566" bestFit="1" customWidth="1"/>
    <col min="7948" max="7948" width="18" style="566" customWidth="1"/>
    <col min="7949" max="7949" width="10.140625" style="566" bestFit="1" customWidth="1"/>
    <col min="7950" max="8196" width="9.140625" style="566"/>
    <col min="8197" max="8197" width="26.85546875" style="566" bestFit="1" customWidth="1"/>
    <col min="8198" max="8198" width="15.85546875" style="566" bestFit="1" customWidth="1"/>
    <col min="8199" max="8199" width="17.42578125" style="566" customWidth="1"/>
    <col min="8200" max="8200" width="17.5703125" style="566" customWidth="1"/>
    <col min="8201" max="8201" width="16.42578125" style="566" customWidth="1"/>
    <col min="8202" max="8202" width="15.7109375" style="566" bestFit="1" customWidth="1"/>
    <col min="8203" max="8203" width="13.28515625" style="566" bestFit="1" customWidth="1"/>
    <col min="8204" max="8204" width="18" style="566" customWidth="1"/>
    <col min="8205" max="8205" width="10.140625" style="566" bestFit="1" customWidth="1"/>
    <col min="8206" max="8452" width="9.140625" style="566"/>
    <col min="8453" max="8453" width="26.85546875" style="566" bestFit="1" customWidth="1"/>
    <col min="8454" max="8454" width="15.85546875" style="566" bestFit="1" customWidth="1"/>
    <col min="8455" max="8455" width="17.42578125" style="566" customWidth="1"/>
    <col min="8456" max="8456" width="17.5703125" style="566" customWidth="1"/>
    <col min="8457" max="8457" width="16.42578125" style="566" customWidth="1"/>
    <col min="8458" max="8458" width="15.7109375" style="566" bestFit="1" customWidth="1"/>
    <col min="8459" max="8459" width="13.28515625" style="566" bestFit="1" customWidth="1"/>
    <col min="8460" max="8460" width="18" style="566" customWidth="1"/>
    <col min="8461" max="8461" width="10.140625" style="566" bestFit="1" customWidth="1"/>
    <col min="8462" max="8708" width="9.140625" style="566"/>
    <col min="8709" max="8709" width="26.85546875" style="566" bestFit="1" customWidth="1"/>
    <col min="8710" max="8710" width="15.85546875" style="566" bestFit="1" customWidth="1"/>
    <col min="8711" max="8711" width="17.42578125" style="566" customWidth="1"/>
    <col min="8712" max="8712" width="17.5703125" style="566" customWidth="1"/>
    <col min="8713" max="8713" width="16.42578125" style="566" customWidth="1"/>
    <col min="8714" max="8714" width="15.7109375" style="566" bestFit="1" customWidth="1"/>
    <col min="8715" max="8715" width="13.28515625" style="566" bestFit="1" customWidth="1"/>
    <col min="8716" max="8716" width="18" style="566" customWidth="1"/>
    <col min="8717" max="8717" width="10.140625" style="566" bestFit="1" customWidth="1"/>
    <col min="8718" max="8964" width="9.140625" style="566"/>
    <col min="8965" max="8965" width="26.85546875" style="566" bestFit="1" customWidth="1"/>
    <col min="8966" max="8966" width="15.85546875" style="566" bestFit="1" customWidth="1"/>
    <col min="8967" max="8967" width="17.42578125" style="566" customWidth="1"/>
    <col min="8968" max="8968" width="17.5703125" style="566" customWidth="1"/>
    <col min="8969" max="8969" width="16.42578125" style="566" customWidth="1"/>
    <col min="8970" max="8970" width="15.7109375" style="566" bestFit="1" customWidth="1"/>
    <col min="8971" max="8971" width="13.28515625" style="566" bestFit="1" customWidth="1"/>
    <col min="8972" max="8972" width="18" style="566" customWidth="1"/>
    <col min="8973" max="8973" width="10.140625" style="566" bestFit="1" customWidth="1"/>
    <col min="8974" max="9220" width="9.140625" style="566"/>
    <col min="9221" max="9221" width="26.85546875" style="566" bestFit="1" customWidth="1"/>
    <col min="9222" max="9222" width="15.85546875" style="566" bestFit="1" customWidth="1"/>
    <col min="9223" max="9223" width="17.42578125" style="566" customWidth="1"/>
    <col min="9224" max="9224" width="17.5703125" style="566" customWidth="1"/>
    <col min="9225" max="9225" width="16.42578125" style="566" customWidth="1"/>
    <col min="9226" max="9226" width="15.7109375" style="566" bestFit="1" customWidth="1"/>
    <col min="9227" max="9227" width="13.28515625" style="566" bestFit="1" customWidth="1"/>
    <col min="9228" max="9228" width="18" style="566" customWidth="1"/>
    <col min="9229" max="9229" width="10.140625" style="566" bestFit="1" customWidth="1"/>
    <col min="9230" max="9476" width="9.140625" style="566"/>
    <col min="9477" max="9477" width="26.85546875" style="566" bestFit="1" customWidth="1"/>
    <col min="9478" max="9478" width="15.85546875" style="566" bestFit="1" customWidth="1"/>
    <col min="9479" max="9479" width="17.42578125" style="566" customWidth="1"/>
    <col min="9480" max="9480" width="17.5703125" style="566" customWidth="1"/>
    <col min="9481" max="9481" width="16.42578125" style="566" customWidth="1"/>
    <col min="9482" max="9482" width="15.7109375" style="566" bestFit="1" customWidth="1"/>
    <col min="9483" max="9483" width="13.28515625" style="566" bestFit="1" customWidth="1"/>
    <col min="9484" max="9484" width="18" style="566" customWidth="1"/>
    <col min="9485" max="9485" width="10.140625" style="566" bestFit="1" customWidth="1"/>
    <col min="9486" max="9732" width="9.140625" style="566"/>
    <col min="9733" max="9733" width="26.85546875" style="566" bestFit="1" customWidth="1"/>
    <col min="9734" max="9734" width="15.85546875" style="566" bestFit="1" customWidth="1"/>
    <col min="9735" max="9735" width="17.42578125" style="566" customWidth="1"/>
    <col min="9736" max="9736" width="17.5703125" style="566" customWidth="1"/>
    <col min="9737" max="9737" width="16.42578125" style="566" customWidth="1"/>
    <col min="9738" max="9738" width="15.7109375" style="566" bestFit="1" customWidth="1"/>
    <col min="9739" max="9739" width="13.28515625" style="566" bestFit="1" customWidth="1"/>
    <col min="9740" max="9740" width="18" style="566" customWidth="1"/>
    <col min="9741" max="9741" width="10.140625" style="566" bestFit="1" customWidth="1"/>
    <col min="9742" max="9988" width="9.140625" style="566"/>
    <col min="9989" max="9989" width="26.85546875" style="566" bestFit="1" customWidth="1"/>
    <col min="9990" max="9990" width="15.85546875" style="566" bestFit="1" customWidth="1"/>
    <col min="9991" max="9991" width="17.42578125" style="566" customWidth="1"/>
    <col min="9992" max="9992" width="17.5703125" style="566" customWidth="1"/>
    <col min="9993" max="9993" width="16.42578125" style="566" customWidth="1"/>
    <col min="9994" max="9994" width="15.7109375" style="566" bestFit="1" customWidth="1"/>
    <col min="9995" max="9995" width="13.28515625" style="566" bestFit="1" customWidth="1"/>
    <col min="9996" max="9996" width="18" style="566" customWidth="1"/>
    <col min="9997" max="9997" width="10.140625" style="566" bestFit="1" customWidth="1"/>
    <col min="9998" max="10244" width="9.140625" style="566"/>
    <col min="10245" max="10245" width="26.85546875" style="566" bestFit="1" customWidth="1"/>
    <col min="10246" max="10246" width="15.85546875" style="566" bestFit="1" customWidth="1"/>
    <col min="10247" max="10247" width="17.42578125" style="566" customWidth="1"/>
    <col min="10248" max="10248" width="17.5703125" style="566" customWidth="1"/>
    <col min="10249" max="10249" width="16.42578125" style="566" customWidth="1"/>
    <col min="10250" max="10250" width="15.7109375" style="566" bestFit="1" customWidth="1"/>
    <col min="10251" max="10251" width="13.28515625" style="566" bestFit="1" customWidth="1"/>
    <col min="10252" max="10252" width="18" style="566" customWidth="1"/>
    <col min="10253" max="10253" width="10.140625" style="566" bestFit="1" customWidth="1"/>
    <col min="10254" max="10500" width="9.140625" style="566"/>
    <col min="10501" max="10501" width="26.85546875" style="566" bestFit="1" customWidth="1"/>
    <col min="10502" max="10502" width="15.85546875" style="566" bestFit="1" customWidth="1"/>
    <col min="10503" max="10503" width="17.42578125" style="566" customWidth="1"/>
    <col min="10504" max="10504" width="17.5703125" style="566" customWidth="1"/>
    <col min="10505" max="10505" width="16.42578125" style="566" customWidth="1"/>
    <col min="10506" max="10506" width="15.7109375" style="566" bestFit="1" customWidth="1"/>
    <col min="10507" max="10507" width="13.28515625" style="566" bestFit="1" customWidth="1"/>
    <col min="10508" max="10508" width="18" style="566" customWidth="1"/>
    <col min="10509" max="10509" width="10.140625" style="566" bestFit="1" customWidth="1"/>
    <col min="10510" max="10756" width="9.140625" style="566"/>
    <col min="10757" max="10757" width="26.85546875" style="566" bestFit="1" customWidth="1"/>
    <col min="10758" max="10758" width="15.85546875" style="566" bestFit="1" customWidth="1"/>
    <col min="10759" max="10759" width="17.42578125" style="566" customWidth="1"/>
    <col min="10760" max="10760" width="17.5703125" style="566" customWidth="1"/>
    <col min="10761" max="10761" width="16.42578125" style="566" customWidth="1"/>
    <col min="10762" max="10762" width="15.7109375" style="566" bestFit="1" customWidth="1"/>
    <col min="10763" max="10763" width="13.28515625" style="566" bestFit="1" customWidth="1"/>
    <col min="10764" max="10764" width="18" style="566" customWidth="1"/>
    <col min="10765" max="10765" width="10.140625" style="566" bestFit="1" customWidth="1"/>
    <col min="10766" max="11012" width="9.140625" style="566"/>
    <col min="11013" max="11013" width="26.85546875" style="566" bestFit="1" customWidth="1"/>
    <col min="11014" max="11014" width="15.85546875" style="566" bestFit="1" customWidth="1"/>
    <col min="11015" max="11015" width="17.42578125" style="566" customWidth="1"/>
    <col min="11016" max="11016" width="17.5703125" style="566" customWidth="1"/>
    <col min="11017" max="11017" width="16.42578125" style="566" customWidth="1"/>
    <col min="11018" max="11018" width="15.7109375" style="566" bestFit="1" customWidth="1"/>
    <col min="11019" max="11019" width="13.28515625" style="566" bestFit="1" customWidth="1"/>
    <col min="11020" max="11020" width="18" style="566" customWidth="1"/>
    <col min="11021" max="11021" width="10.140625" style="566" bestFit="1" customWidth="1"/>
    <col min="11022" max="11268" width="9.140625" style="566"/>
    <col min="11269" max="11269" width="26.85546875" style="566" bestFit="1" customWidth="1"/>
    <col min="11270" max="11270" width="15.85546875" style="566" bestFit="1" customWidth="1"/>
    <col min="11271" max="11271" width="17.42578125" style="566" customWidth="1"/>
    <col min="11272" max="11272" width="17.5703125" style="566" customWidth="1"/>
    <col min="11273" max="11273" width="16.42578125" style="566" customWidth="1"/>
    <col min="11274" max="11274" width="15.7109375" style="566" bestFit="1" customWidth="1"/>
    <col min="11275" max="11275" width="13.28515625" style="566" bestFit="1" customWidth="1"/>
    <col min="11276" max="11276" width="18" style="566" customWidth="1"/>
    <col min="11277" max="11277" width="10.140625" style="566" bestFit="1" customWidth="1"/>
    <col min="11278" max="11524" width="9.140625" style="566"/>
    <col min="11525" max="11525" width="26.85546875" style="566" bestFit="1" customWidth="1"/>
    <col min="11526" max="11526" width="15.85546875" style="566" bestFit="1" customWidth="1"/>
    <col min="11527" max="11527" width="17.42578125" style="566" customWidth="1"/>
    <col min="11528" max="11528" width="17.5703125" style="566" customWidth="1"/>
    <col min="11529" max="11529" width="16.42578125" style="566" customWidth="1"/>
    <col min="11530" max="11530" width="15.7109375" style="566" bestFit="1" customWidth="1"/>
    <col min="11531" max="11531" width="13.28515625" style="566" bestFit="1" customWidth="1"/>
    <col min="11532" max="11532" width="18" style="566" customWidth="1"/>
    <col min="11533" max="11533" width="10.140625" style="566" bestFit="1" customWidth="1"/>
    <col min="11534" max="11780" width="9.140625" style="566"/>
    <col min="11781" max="11781" width="26.85546875" style="566" bestFit="1" customWidth="1"/>
    <col min="11782" max="11782" width="15.85546875" style="566" bestFit="1" customWidth="1"/>
    <col min="11783" max="11783" width="17.42578125" style="566" customWidth="1"/>
    <col min="11784" max="11784" width="17.5703125" style="566" customWidth="1"/>
    <col min="11785" max="11785" width="16.42578125" style="566" customWidth="1"/>
    <col min="11786" max="11786" width="15.7109375" style="566" bestFit="1" customWidth="1"/>
    <col min="11787" max="11787" width="13.28515625" style="566" bestFit="1" customWidth="1"/>
    <col min="11788" max="11788" width="18" style="566" customWidth="1"/>
    <col min="11789" max="11789" width="10.140625" style="566" bestFit="1" customWidth="1"/>
    <col min="11790" max="12036" width="9.140625" style="566"/>
    <col min="12037" max="12037" width="26.85546875" style="566" bestFit="1" customWidth="1"/>
    <col min="12038" max="12038" width="15.85546875" style="566" bestFit="1" customWidth="1"/>
    <col min="12039" max="12039" width="17.42578125" style="566" customWidth="1"/>
    <col min="12040" max="12040" width="17.5703125" style="566" customWidth="1"/>
    <col min="12041" max="12041" width="16.42578125" style="566" customWidth="1"/>
    <col min="12042" max="12042" width="15.7109375" style="566" bestFit="1" customWidth="1"/>
    <col min="12043" max="12043" width="13.28515625" style="566" bestFit="1" customWidth="1"/>
    <col min="12044" max="12044" width="18" style="566" customWidth="1"/>
    <col min="12045" max="12045" width="10.140625" style="566" bestFit="1" customWidth="1"/>
    <col min="12046" max="12292" width="9.140625" style="566"/>
    <col min="12293" max="12293" width="26.85546875" style="566" bestFit="1" customWidth="1"/>
    <col min="12294" max="12294" width="15.85546875" style="566" bestFit="1" customWidth="1"/>
    <col min="12295" max="12295" width="17.42578125" style="566" customWidth="1"/>
    <col min="12296" max="12296" width="17.5703125" style="566" customWidth="1"/>
    <col min="12297" max="12297" width="16.42578125" style="566" customWidth="1"/>
    <col min="12298" max="12298" width="15.7109375" style="566" bestFit="1" customWidth="1"/>
    <col min="12299" max="12299" width="13.28515625" style="566" bestFit="1" customWidth="1"/>
    <col min="12300" max="12300" width="18" style="566" customWidth="1"/>
    <col min="12301" max="12301" width="10.140625" style="566" bestFit="1" customWidth="1"/>
    <col min="12302" max="12548" width="9.140625" style="566"/>
    <col min="12549" max="12549" width="26.85546875" style="566" bestFit="1" customWidth="1"/>
    <col min="12550" max="12550" width="15.85546875" style="566" bestFit="1" customWidth="1"/>
    <col min="12551" max="12551" width="17.42578125" style="566" customWidth="1"/>
    <col min="12552" max="12552" width="17.5703125" style="566" customWidth="1"/>
    <col min="12553" max="12553" width="16.42578125" style="566" customWidth="1"/>
    <col min="12554" max="12554" width="15.7109375" style="566" bestFit="1" customWidth="1"/>
    <col min="12555" max="12555" width="13.28515625" style="566" bestFit="1" customWidth="1"/>
    <col min="12556" max="12556" width="18" style="566" customWidth="1"/>
    <col min="12557" max="12557" width="10.140625" style="566" bestFit="1" customWidth="1"/>
    <col min="12558" max="12804" width="9.140625" style="566"/>
    <col min="12805" max="12805" width="26.85546875" style="566" bestFit="1" customWidth="1"/>
    <col min="12806" max="12806" width="15.85546875" style="566" bestFit="1" customWidth="1"/>
    <col min="12807" max="12807" width="17.42578125" style="566" customWidth="1"/>
    <col min="12808" max="12808" width="17.5703125" style="566" customWidth="1"/>
    <col min="12809" max="12809" width="16.42578125" style="566" customWidth="1"/>
    <col min="12810" max="12810" width="15.7109375" style="566" bestFit="1" customWidth="1"/>
    <col min="12811" max="12811" width="13.28515625" style="566" bestFit="1" customWidth="1"/>
    <col min="12812" max="12812" width="18" style="566" customWidth="1"/>
    <col min="12813" max="12813" width="10.140625" style="566" bestFit="1" customWidth="1"/>
    <col min="12814" max="13060" width="9.140625" style="566"/>
    <col min="13061" max="13061" width="26.85546875" style="566" bestFit="1" customWidth="1"/>
    <col min="13062" max="13062" width="15.85546875" style="566" bestFit="1" customWidth="1"/>
    <col min="13063" max="13063" width="17.42578125" style="566" customWidth="1"/>
    <col min="13064" max="13064" width="17.5703125" style="566" customWidth="1"/>
    <col min="13065" max="13065" width="16.42578125" style="566" customWidth="1"/>
    <col min="13066" max="13066" width="15.7109375" style="566" bestFit="1" customWidth="1"/>
    <col min="13067" max="13067" width="13.28515625" style="566" bestFit="1" customWidth="1"/>
    <col min="13068" max="13068" width="18" style="566" customWidth="1"/>
    <col min="13069" max="13069" width="10.140625" style="566" bestFit="1" customWidth="1"/>
    <col min="13070" max="13316" width="9.140625" style="566"/>
    <col min="13317" max="13317" width="26.85546875" style="566" bestFit="1" customWidth="1"/>
    <col min="13318" max="13318" width="15.85546875" style="566" bestFit="1" customWidth="1"/>
    <col min="13319" max="13319" width="17.42578125" style="566" customWidth="1"/>
    <col min="13320" max="13320" width="17.5703125" style="566" customWidth="1"/>
    <col min="13321" max="13321" width="16.42578125" style="566" customWidth="1"/>
    <col min="13322" max="13322" width="15.7109375" style="566" bestFit="1" customWidth="1"/>
    <col min="13323" max="13323" width="13.28515625" style="566" bestFit="1" customWidth="1"/>
    <col min="13324" max="13324" width="18" style="566" customWidth="1"/>
    <col min="13325" max="13325" width="10.140625" style="566" bestFit="1" customWidth="1"/>
    <col min="13326" max="13572" width="9.140625" style="566"/>
    <col min="13573" max="13573" width="26.85546875" style="566" bestFit="1" customWidth="1"/>
    <col min="13574" max="13574" width="15.85546875" style="566" bestFit="1" customWidth="1"/>
    <col min="13575" max="13575" width="17.42578125" style="566" customWidth="1"/>
    <col min="13576" max="13576" width="17.5703125" style="566" customWidth="1"/>
    <col min="13577" max="13577" width="16.42578125" style="566" customWidth="1"/>
    <col min="13578" max="13578" width="15.7109375" style="566" bestFit="1" customWidth="1"/>
    <col min="13579" max="13579" width="13.28515625" style="566" bestFit="1" customWidth="1"/>
    <col min="13580" max="13580" width="18" style="566" customWidth="1"/>
    <col min="13581" max="13581" width="10.140625" style="566" bestFit="1" customWidth="1"/>
    <col min="13582" max="13828" width="9.140625" style="566"/>
    <col min="13829" max="13829" width="26.85546875" style="566" bestFit="1" customWidth="1"/>
    <col min="13830" max="13830" width="15.85546875" style="566" bestFit="1" customWidth="1"/>
    <col min="13831" max="13831" width="17.42578125" style="566" customWidth="1"/>
    <col min="13832" max="13832" width="17.5703125" style="566" customWidth="1"/>
    <col min="13833" max="13833" width="16.42578125" style="566" customWidth="1"/>
    <col min="13834" max="13834" width="15.7109375" style="566" bestFit="1" customWidth="1"/>
    <col min="13835" max="13835" width="13.28515625" style="566" bestFit="1" customWidth="1"/>
    <col min="13836" max="13836" width="18" style="566" customWidth="1"/>
    <col min="13837" max="13837" width="10.140625" style="566" bestFit="1" customWidth="1"/>
    <col min="13838" max="14084" width="9.140625" style="566"/>
    <col min="14085" max="14085" width="26.85546875" style="566" bestFit="1" customWidth="1"/>
    <col min="14086" max="14086" width="15.85546875" style="566" bestFit="1" customWidth="1"/>
    <col min="14087" max="14087" width="17.42578125" style="566" customWidth="1"/>
    <col min="14088" max="14088" width="17.5703125" style="566" customWidth="1"/>
    <col min="14089" max="14089" width="16.42578125" style="566" customWidth="1"/>
    <col min="14090" max="14090" width="15.7109375" style="566" bestFit="1" customWidth="1"/>
    <col min="14091" max="14091" width="13.28515625" style="566" bestFit="1" customWidth="1"/>
    <col min="14092" max="14092" width="18" style="566" customWidth="1"/>
    <col min="14093" max="14093" width="10.140625" style="566" bestFit="1" customWidth="1"/>
    <col min="14094" max="14340" width="9.140625" style="566"/>
    <col min="14341" max="14341" width="26.85546875" style="566" bestFit="1" customWidth="1"/>
    <col min="14342" max="14342" width="15.85546875" style="566" bestFit="1" customWidth="1"/>
    <col min="14343" max="14343" width="17.42578125" style="566" customWidth="1"/>
    <col min="14344" max="14344" width="17.5703125" style="566" customWidth="1"/>
    <col min="14345" max="14345" width="16.42578125" style="566" customWidth="1"/>
    <col min="14346" max="14346" width="15.7109375" style="566" bestFit="1" customWidth="1"/>
    <col min="14347" max="14347" width="13.28515625" style="566" bestFit="1" customWidth="1"/>
    <col min="14348" max="14348" width="18" style="566" customWidth="1"/>
    <col min="14349" max="14349" width="10.140625" style="566" bestFit="1" customWidth="1"/>
    <col min="14350" max="14596" width="9.140625" style="566"/>
    <col min="14597" max="14597" width="26.85546875" style="566" bestFit="1" customWidth="1"/>
    <col min="14598" max="14598" width="15.85546875" style="566" bestFit="1" customWidth="1"/>
    <col min="14599" max="14599" width="17.42578125" style="566" customWidth="1"/>
    <col min="14600" max="14600" width="17.5703125" style="566" customWidth="1"/>
    <col min="14601" max="14601" width="16.42578125" style="566" customWidth="1"/>
    <col min="14602" max="14602" width="15.7109375" style="566" bestFit="1" customWidth="1"/>
    <col min="14603" max="14603" width="13.28515625" style="566" bestFit="1" customWidth="1"/>
    <col min="14604" max="14604" width="18" style="566" customWidth="1"/>
    <col min="14605" max="14605" width="10.140625" style="566" bestFit="1" customWidth="1"/>
    <col min="14606" max="14852" width="9.140625" style="566"/>
    <col min="14853" max="14853" width="26.85546875" style="566" bestFit="1" customWidth="1"/>
    <col min="14854" max="14854" width="15.85546875" style="566" bestFit="1" customWidth="1"/>
    <col min="14855" max="14855" width="17.42578125" style="566" customWidth="1"/>
    <col min="14856" max="14856" width="17.5703125" style="566" customWidth="1"/>
    <col min="14857" max="14857" width="16.42578125" style="566" customWidth="1"/>
    <col min="14858" max="14858" width="15.7109375" style="566" bestFit="1" customWidth="1"/>
    <col min="14859" max="14859" width="13.28515625" style="566" bestFit="1" customWidth="1"/>
    <col min="14860" max="14860" width="18" style="566" customWidth="1"/>
    <col min="14861" max="14861" width="10.140625" style="566" bestFit="1" customWidth="1"/>
    <col min="14862" max="15108" width="9.140625" style="566"/>
    <col min="15109" max="15109" width="26.85546875" style="566" bestFit="1" customWidth="1"/>
    <col min="15110" max="15110" width="15.85546875" style="566" bestFit="1" customWidth="1"/>
    <col min="15111" max="15111" width="17.42578125" style="566" customWidth="1"/>
    <col min="15112" max="15112" width="17.5703125" style="566" customWidth="1"/>
    <col min="15113" max="15113" width="16.42578125" style="566" customWidth="1"/>
    <col min="15114" max="15114" width="15.7109375" style="566" bestFit="1" customWidth="1"/>
    <col min="15115" max="15115" width="13.28515625" style="566" bestFit="1" customWidth="1"/>
    <col min="15116" max="15116" width="18" style="566" customWidth="1"/>
    <col min="15117" max="15117" width="10.140625" style="566" bestFit="1" customWidth="1"/>
    <col min="15118" max="15364" width="9.140625" style="566"/>
    <col min="15365" max="15365" width="26.85546875" style="566" bestFit="1" customWidth="1"/>
    <col min="15366" max="15366" width="15.85546875" style="566" bestFit="1" customWidth="1"/>
    <col min="15367" max="15367" width="17.42578125" style="566" customWidth="1"/>
    <col min="15368" max="15368" width="17.5703125" style="566" customWidth="1"/>
    <col min="15369" max="15369" width="16.42578125" style="566" customWidth="1"/>
    <col min="15370" max="15370" width="15.7109375" style="566" bestFit="1" customWidth="1"/>
    <col min="15371" max="15371" width="13.28515625" style="566" bestFit="1" customWidth="1"/>
    <col min="15372" max="15372" width="18" style="566" customWidth="1"/>
    <col min="15373" max="15373" width="10.140625" style="566" bestFit="1" customWidth="1"/>
    <col min="15374" max="15620" width="9.140625" style="566"/>
    <col min="15621" max="15621" width="26.85546875" style="566" bestFit="1" customWidth="1"/>
    <col min="15622" max="15622" width="15.85546875" style="566" bestFit="1" customWidth="1"/>
    <col min="15623" max="15623" width="17.42578125" style="566" customWidth="1"/>
    <col min="15624" max="15624" width="17.5703125" style="566" customWidth="1"/>
    <col min="15625" max="15625" width="16.42578125" style="566" customWidth="1"/>
    <col min="15626" max="15626" width="15.7109375" style="566" bestFit="1" customWidth="1"/>
    <col min="15627" max="15627" width="13.28515625" style="566" bestFit="1" customWidth="1"/>
    <col min="15628" max="15628" width="18" style="566" customWidth="1"/>
    <col min="15629" max="15629" width="10.140625" style="566" bestFit="1" customWidth="1"/>
    <col min="15630" max="15876" width="9.140625" style="566"/>
    <col min="15877" max="15877" width="26.85546875" style="566" bestFit="1" customWidth="1"/>
    <col min="15878" max="15878" width="15.85546875" style="566" bestFit="1" customWidth="1"/>
    <col min="15879" max="15879" width="17.42578125" style="566" customWidth="1"/>
    <col min="15880" max="15880" width="17.5703125" style="566" customWidth="1"/>
    <col min="15881" max="15881" width="16.42578125" style="566" customWidth="1"/>
    <col min="15882" max="15882" width="15.7109375" style="566" bestFit="1" customWidth="1"/>
    <col min="15883" max="15883" width="13.28515625" style="566" bestFit="1" customWidth="1"/>
    <col min="15884" max="15884" width="18" style="566" customWidth="1"/>
    <col min="15885" max="15885" width="10.140625" style="566" bestFit="1" customWidth="1"/>
    <col min="15886" max="16132" width="9.140625" style="566"/>
    <col min="16133" max="16133" width="26.85546875" style="566" bestFit="1" customWidth="1"/>
    <col min="16134" max="16134" width="15.85546875" style="566" bestFit="1" customWidth="1"/>
    <col min="16135" max="16135" width="17.42578125" style="566" customWidth="1"/>
    <col min="16136" max="16136" width="17.5703125" style="566" customWidth="1"/>
    <col min="16137" max="16137" width="16.42578125" style="566" customWidth="1"/>
    <col min="16138" max="16138" width="15.7109375" style="566" bestFit="1" customWidth="1"/>
    <col min="16139" max="16139" width="13.28515625" style="566" bestFit="1" customWidth="1"/>
    <col min="16140" max="16140" width="18" style="566" customWidth="1"/>
    <col min="16141" max="16141" width="10.140625" style="566" bestFit="1" customWidth="1"/>
    <col min="16142" max="16384" width="9.140625" style="566"/>
  </cols>
  <sheetData>
    <row r="1" spans="1:13" s="564" customFormat="1" ht="15.75" x14ac:dyDescent="0.25">
      <c r="A1" s="117"/>
      <c r="B1" s="2205" t="s">
        <v>2736</v>
      </c>
      <c r="C1" s="2205"/>
      <c r="D1" s="2205"/>
      <c r="E1" s="2205"/>
      <c r="F1" s="2205"/>
      <c r="G1" s="2205"/>
      <c r="H1" s="2205"/>
      <c r="I1" s="2205"/>
      <c r="J1" s="2205"/>
      <c r="K1" s="563"/>
      <c r="L1" s="563"/>
      <c r="M1" s="563"/>
    </row>
    <row r="2" spans="1:13" s="564" customFormat="1" ht="15.75" x14ac:dyDescent="0.25">
      <c r="A2" s="117"/>
      <c r="B2" s="1617"/>
      <c r="C2" s="1617"/>
      <c r="D2" s="1617"/>
      <c r="E2" s="1618"/>
      <c r="F2" s="1618"/>
      <c r="G2" s="1618"/>
      <c r="H2" s="1618"/>
      <c r="I2" s="1618"/>
      <c r="J2" s="1618"/>
    </row>
    <row r="3" spans="1:13" ht="15.75" x14ac:dyDescent="0.25">
      <c r="B3" s="2206" t="s">
        <v>74</v>
      </c>
      <c r="C3" s="2206"/>
      <c r="D3" s="2206"/>
      <c r="E3" s="2206"/>
      <c r="F3" s="2206"/>
      <c r="G3" s="2206"/>
      <c r="H3" s="2206"/>
      <c r="I3" s="2206"/>
      <c r="J3" s="2206"/>
      <c r="K3" s="565"/>
      <c r="L3" s="565"/>
    </row>
    <row r="4" spans="1:13" ht="15.75" x14ac:dyDescent="0.25">
      <c r="B4" s="2206" t="s">
        <v>2727</v>
      </c>
      <c r="C4" s="2206"/>
      <c r="D4" s="2206"/>
      <c r="E4" s="2206"/>
      <c r="F4" s="2206"/>
      <c r="G4" s="2206"/>
      <c r="H4" s="2206"/>
      <c r="I4" s="2206"/>
      <c r="J4" s="2206"/>
      <c r="K4" s="565"/>
      <c r="L4" s="565"/>
    </row>
    <row r="5" spans="1:13" ht="15.75" x14ac:dyDescent="0.25">
      <c r="B5" s="2206" t="s">
        <v>1064</v>
      </c>
      <c r="C5" s="2206"/>
      <c r="D5" s="2206"/>
      <c r="E5" s="2206"/>
      <c r="F5" s="2206"/>
      <c r="G5" s="2206"/>
      <c r="H5" s="2206"/>
      <c r="I5" s="2206"/>
      <c r="J5" s="2206"/>
      <c r="K5" s="565"/>
      <c r="L5" s="565"/>
    </row>
    <row r="6" spans="1:13" ht="15.75" x14ac:dyDescent="0.25">
      <c r="B6" s="2206" t="s">
        <v>2728</v>
      </c>
      <c r="C6" s="2206"/>
      <c r="D6" s="2206"/>
      <c r="E6" s="2206"/>
      <c r="F6" s="2206"/>
      <c r="G6" s="2206"/>
      <c r="H6" s="2206"/>
      <c r="I6" s="2206"/>
      <c r="J6" s="2206"/>
      <c r="K6" s="565"/>
      <c r="L6" s="565"/>
    </row>
    <row r="7" spans="1:13" ht="15.75" x14ac:dyDescent="0.25">
      <c r="B7" s="1619"/>
      <c r="C7" s="1619"/>
      <c r="D7" s="1619"/>
      <c r="E7" s="1620"/>
      <c r="F7" s="1620"/>
      <c r="G7" s="1620"/>
      <c r="H7" s="1620"/>
      <c r="I7" s="1619"/>
      <c r="J7" s="1619"/>
      <c r="K7" s="565"/>
      <c r="L7" s="565"/>
    </row>
    <row r="8" spans="1:13" ht="15.75" x14ac:dyDescent="0.25">
      <c r="A8" s="739"/>
      <c r="B8" s="1621"/>
      <c r="C8" s="1621"/>
      <c r="D8" s="1621"/>
      <c r="E8" s="1622"/>
      <c r="F8" s="1622"/>
      <c r="G8" s="1622"/>
      <c r="H8" s="1622"/>
      <c r="I8" s="1622"/>
      <c r="J8" s="1619"/>
      <c r="K8" s="740"/>
      <c r="L8" s="740"/>
    </row>
    <row r="9" spans="1:13" ht="47.25" x14ac:dyDescent="0.25">
      <c r="A9" s="567"/>
      <c r="B9" s="1623" t="s">
        <v>82</v>
      </c>
      <c r="C9" s="1623" t="s">
        <v>2733</v>
      </c>
      <c r="D9" s="1623" t="s">
        <v>2729</v>
      </c>
      <c r="E9" s="1624" t="s">
        <v>1065</v>
      </c>
      <c r="F9" s="1624" t="s">
        <v>1066</v>
      </c>
      <c r="G9" s="1624" t="s">
        <v>3070</v>
      </c>
      <c r="H9" s="1624" t="s">
        <v>1067</v>
      </c>
      <c r="I9" s="1624" t="s">
        <v>1068</v>
      </c>
      <c r="J9" s="1625" t="s">
        <v>1069</v>
      </c>
      <c r="K9" s="740"/>
      <c r="L9" s="740"/>
    </row>
    <row r="10" spans="1:13" ht="15.75" x14ac:dyDescent="0.25">
      <c r="A10" s="694" t="s">
        <v>455</v>
      </c>
      <c r="B10" s="1626" t="s">
        <v>1070</v>
      </c>
      <c r="C10" s="1626" t="s">
        <v>3065</v>
      </c>
      <c r="D10" s="1627">
        <v>3.120505E-5</v>
      </c>
      <c r="E10" s="1628">
        <v>7181</v>
      </c>
      <c r="F10" s="1629"/>
      <c r="G10" s="1629"/>
      <c r="H10" s="1629"/>
      <c r="I10" s="1630">
        <f t="shared" ref="I10:I13" si="0">E10+G10</f>
        <v>7181</v>
      </c>
      <c r="J10" s="1631">
        <v>7</v>
      </c>
      <c r="K10" s="740"/>
      <c r="L10" s="740"/>
    </row>
    <row r="11" spans="1:13" ht="15.75" x14ac:dyDescent="0.25">
      <c r="A11" s="695" t="s">
        <v>463</v>
      </c>
      <c r="B11" s="1632" t="s">
        <v>2730</v>
      </c>
      <c r="C11" s="1633" t="s">
        <v>3066</v>
      </c>
      <c r="D11" s="1634">
        <v>1</v>
      </c>
      <c r="E11" s="1628">
        <v>3000000</v>
      </c>
      <c r="F11" s="1629"/>
      <c r="G11" s="1629"/>
      <c r="H11" s="1629"/>
      <c r="I11" s="1630">
        <f t="shared" si="0"/>
        <v>3000000</v>
      </c>
      <c r="J11" s="1631">
        <v>3000</v>
      </c>
      <c r="K11" s="740"/>
      <c r="L11" s="740"/>
    </row>
    <row r="12" spans="1:13" ht="18" customHeight="1" x14ac:dyDescent="0.25">
      <c r="A12" s="695" t="s">
        <v>464</v>
      </c>
      <c r="B12" s="1633" t="s">
        <v>2731</v>
      </c>
      <c r="C12" s="1633" t="s">
        <v>3067</v>
      </c>
      <c r="D12" s="1634">
        <v>0.47</v>
      </c>
      <c r="E12" s="1628">
        <v>1410000</v>
      </c>
      <c r="F12" s="1629"/>
      <c r="G12" s="1629"/>
      <c r="H12" s="1629"/>
      <c r="I12" s="1630">
        <f t="shared" si="0"/>
        <v>1410000</v>
      </c>
      <c r="J12" s="1631">
        <v>1410</v>
      </c>
      <c r="K12" s="740"/>
      <c r="L12" s="740"/>
    </row>
    <row r="13" spans="1:13" ht="15.75" x14ac:dyDescent="0.25">
      <c r="A13" s="695" t="s">
        <v>465</v>
      </c>
      <c r="B13" s="1633" t="s">
        <v>2732</v>
      </c>
      <c r="C13" s="1633" t="s">
        <v>3068</v>
      </c>
      <c r="D13" s="1635">
        <v>9.7000000000000003E-2</v>
      </c>
      <c r="E13" s="1628">
        <v>5150000</v>
      </c>
      <c r="F13" s="1629"/>
      <c r="G13" s="1629"/>
      <c r="H13" s="1629"/>
      <c r="I13" s="1630">
        <f t="shared" si="0"/>
        <v>5150000</v>
      </c>
      <c r="J13" s="1631">
        <v>5150</v>
      </c>
      <c r="K13" s="740"/>
      <c r="L13" s="740"/>
    </row>
    <row r="14" spans="1:13" s="759" customFormat="1" ht="18" customHeight="1" thickBot="1" x14ac:dyDescent="0.25">
      <c r="A14" s="757" t="s">
        <v>466</v>
      </c>
      <c r="B14" s="1636" t="s">
        <v>2734</v>
      </c>
      <c r="C14" s="1637" t="s">
        <v>3069</v>
      </c>
      <c r="D14" s="1638">
        <v>1</v>
      </c>
      <c r="E14" s="1639">
        <v>3000000</v>
      </c>
      <c r="F14" s="1640"/>
      <c r="G14" s="1640"/>
      <c r="H14" s="1640"/>
      <c r="I14" s="1641">
        <f>E14+G14</f>
        <v>3000000</v>
      </c>
      <c r="J14" s="1642">
        <v>3000</v>
      </c>
      <c r="K14" s="758"/>
      <c r="L14" s="758"/>
    </row>
    <row r="15" spans="1:13" s="570" customFormat="1" ht="16.5" thickBot="1" x14ac:dyDescent="0.3">
      <c r="A15" s="696" t="s">
        <v>467</v>
      </c>
      <c r="B15" s="1643" t="s">
        <v>560</v>
      </c>
      <c r="C15" s="1644"/>
      <c r="D15" s="1644"/>
      <c r="E15" s="1645">
        <f>SUM(E10:E14)</f>
        <v>12567181</v>
      </c>
      <c r="F15" s="1646">
        <f>SUM(F10:F11)</f>
        <v>0</v>
      </c>
      <c r="G15" s="1646">
        <f>SUM(G10:G11)</f>
        <v>0</v>
      </c>
      <c r="H15" s="1646">
        <f>SUM(H10:H11)</f>
        <v>0</v>
      </c>
      <c r="I15" s="1647">
        <f>SUM(I10:I14)</f>
        <v>12567181</v>
      </c>
      <c r="J15" s="1648">
        <f>SUM(J10:J14)</f>
        <v>12567</v>
      </c>
      <c r="K15" s="741"/>
      <c r="L15" s="741"/>
    </row>
    <row r="16" spans="1:13" s="570" customFormat="1" x14ac:dyDescent="0.2">
      <c r="A16" s="742"/>
      <c r="B16" s="741"/>
      <c r="C16" s="741"/>
      <c r="D16" s="741"/>
      <c r="E16" s="569"/>
      <c r="F16" s="569"/>
      <c r="G16" s="569"/>
      <c r="H16" s="569"/>
      <c r="I16" s="569"/>
      <c r="J16" s="569"/>
      <c r="K16" s="741"/>
      <c r="L16" s="741"/>
    </row>
    <row r="17" spans="1:12" x14ac:dyDescent="0.2">
      <c r="A17" s="742"/>
      <c r="B17" s="740"/>
      <c r="C17" s="740"/>
      <c r="D17" s="740"/>
      <c r="E17" s="568"/>
      <c r="F17" s="568"/>
      <c r="G17" s="568"/>
      <c r="H17" s="568"/>
      <c r="I17" s="568"/>
      <c r="J17" s="568"/>
      <c r="K17" s="568"/>
      <c r="L17" s="568"/>
    </row>
    <row r="18" spans="1:12" x14ac:dyDescent="0.2">
      <c r="A18" s="742"/>
      <c r="B18" s="740"/>
      <c r="C18" s="740"/>
      <c r="D18" s="740"/>
      <c r="E18" s="743"/>
      <c r="F18" s="743"/>
      <c r="G18" s="743"/>
      <c r="H18" s="744"/>
      <c r="I18" s="743"/>
      <c r="J18" s="743"/>
      <c r="K18" s="568"/>
      <c r="L18" s="568"/>
    </row>
    <row r="19" spans="1:12" x14ac:dyDescent="0.2">
      <c r="E19" s="572"/>
      <c r="F19" s="572"/>
      <c r="G19" s="572"/>
      <c r="H19" s="573"/>
      <c r="I19" s="572"/>
      <c r="J19" s="572"/>
      <c r="K19" s="571"/>
      <c r="L19" s="571"/>
    </row>
    <row r="20" spans="1:12" x14ac:dyDescent="0.2">
      <c r="E20" s="573"/>
      <c r="F20" s="573"/>
      <c r="G20" s="573"/>
      <c r="H20" s="573"/>
      <c r="I20" s="573"/>
      <c r="J20" s="573"/>
      <c r="K20" s="571"/>
      <c r="L20" s="571"/>
    </row>
    <row r="21" spans="1:12" x14ac:dyDescent="0.2">
      <c r="E21" s="574"/>
      <c r="F21" s="575"/>
      <c r="G21" s="575"/>
      <c r="H21" s="575"/>
      <c r="I21" s="575"/>
      <c r="J21" s="574"/>
    </row>
    <row r="22" spans="1:12" x14ac:dyDescent="0.2">
      <c r="E22" s="574"/>
      <c r="F22" s="575"/>
      <c r="G22" s="575"/>
      <c r="H22" s="575"/>
      <c r="I22" s="575"/>
      <c r="J22" s="574"/>
    </row>
    <row r="25" spans="1:12" x14ac:dyDescent="0.2">
      <c r="B25" s="576"/>
      <c r="C25" s="576"/>
      <c r="D25" s="576"/>
      <c r="E25" s="564"/>
      <c r="F25" s="564"/>
      <c r="G25" s="564"/>
      <c r="H25" s="564"/>
      <c r="I25" s="564"/>
      <c r="J25" s="564"/>
    </row>
    <row r="26" spans="1:12" x14ac:dyDescent="0.2">
      <c r="B26" s="564"/>
      <c r="C26" s="564"/>
      <c r="D26" s="564"/>
      <c r="E26" s="564"/>
      <c r="F26" s="564"/>
      <c r="G26" s="564"/>
      <c r="H26" s="564"/>
      <c r="I26" s="564"/>
      <c r="J26" s="564"/>
    </row>
    <row r="27" spans="1:12" x14ac:dyDescent="0.2">
      <c r="B27" s="564"/>
      <c r="C27" s="564"/>
      <c r="D27" s="564"/>
      <c r="E27" s="564"/>
      <c r="F27" s="564"/>
      <c r="G27" s="564"/>
      <c r="H27" s="564"/>
      <c r="I27" s="564"/>
      <c r="J27" s="564"/>
    </row>
  </sheetData>
  <mergeCells count="5">
    <mergeCell ref="B1:J1"/>
    <mergeCell ref="B3:J3"/>
    <mergeCell ref="B4:J4"/>
    <mergeCell ref="B5:J5"/>
    <mergeCell ref="B6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6" tint="-0.249977111117893"/>
  </sheetPr>
  <dimension ref="A1:J50"/>
  <sheetViews>
    <sheetView workbookViewId="0">
      <pane xSplit="2" ySplit="6" topLeftCell="C35" activePane="bottomRight" state="frozen"/>
      <selection pane="topRight" activeCell="C1" sqref="C1"/>
      <selection pane="bottomLeft" activeCell="A13" sqref="A13"/>
      <selection pane="bottomRight" activeCell="C42" sqref="C42"/>
    </sheetView>
  </sheetViews>
  <sheetFormatPr defaultRowHeight="11.25" x14ac:dyDescent="0.2"/>
  <cols>
    <col min="1" max="1" width="6.7109375" style="586" customWidth="1"/>
    <col min="2" max="2" width="41" style="586" customWidth="1"/>
    <col min="3" max="10" width="16" style="586" customWidth="1"/>
    <col min="11" max="254" width="9.140625" style="586"/>
    <col min="255" max="255" width="8.140625" style="586" customWidth="1"/>
    <col min="256" max="256" width="41" style="586" customWidth="1"/>
    <col min="257" max="259" width="32.85546875" style="586" customWidth="1"/>
    <col min="260" max="510" width="9.140625" style="586"/>
    <col min="511" max="511" width="8.140625" style="586" customWidth="1"/>
    <col min="512" max="512" width="41" style="586" customWidth="1"/>
    <col min="513" max="515" width="32.85546875" style="586" customWidth="1"/>
    <col min="516" max="766" width="9.140625" style="586"/>
    <col min="767" max="767" width="8.140625" style="586" customWidth="1"/>
    <col min="768" max="768" width="41" style="586" customWidth="1"/>
    <col min="769" max="771" width="32.85546875" style="586" customWidth="1"/>
    <col min="772" max="1022" width="9.140625" style="586"/>
    <col min="1023" max="1023" width="8.140625" style="586" customWidth="1"/>
    <col min="1024" max="1024" width="41" style="586" customWidth="1"/>
    <col min="1025" max="1027" width="32.85546875" style="586" customWidth="1"/>
    <col min="1028" max="1278" width="9.140625" style="586"/>
    <col min="1279" max="1279" width="8.140625" style="586" customWidth="1"/>
    <col min="1280" max="1280" width="41" style="586" customWidth="1"/>
    <col min="1281" max="1283" width="32.85546875" style="586" customWidth="1"/>
    <col min="1284" max="1534" width="9.140625" style="586"/>
    <col min="1535" max="1535" width="8.140625" style="586" customWidth="1"/>
    <col min="1536" max="1536" width="41" style="586" customWidth="1"/>
    <col min="1537" max="1539" width="32.85546875" style="586" customWidth="1"/>
    <col min="1540" max="1790" width="9.140625" style="586"/>
    <col min="1791" max="1791" width="8.140625" style="586" customWidth="1"/>
    <col min="1792" max="1792" width="41" style="586" customWidth="1"/>
    <col min="1793" max="1795" width="32.85546875" style="586" customWidth="1"/>
    <col min="1796" max="2046" width="9.140625" style="586"/>
    <col min="2047" max="2047" width="8.140625" style="586" customWidth="1"/>
    <col min="2048" max="2048" width="41" style="586" customWidth="1"/>
    <col min="2049" max="2051" width="32.85546875" style="586" customWidth="1"/>
    <col min="2052" max="2302" width="9.140625" style="586"/>
    <col min="2303" max="2303" width="8.140625" style="586" customWidth="1"/>
    <col min="2304" max="2304" width="41" style="586" customWidth="1"/>
    <col min="2305" max="2307" width="32.85546875" style="586" customWidth="1"/>
    <col min="2308" max="2558" width="9.140625" style="586"/>
    <col min="2559" max="2559" width="8.140625" style="586" customWidth="1"/>
    <col min="2560" max="2560" width="41" style="586" customWidth="1"/>
    <col min="2561" max="2563" width="32.85546875" style="586" customWidth="1"/>
    <col min="2564" max="2814" width="9.140625" style="586"/>
    <col min="2815" max="2815" width="8.140625" style="586" customWidth="1"/>
    <col min="2816" max="2816" width="41" style="586" customWidth="1"/>
    <col min="2817" max="2819" width="32.85546875" style="586" customWidth="1"/>
    <col min="2820" max="3070" width="9.140625" style="586"/>
    <col min="3071" max="3071" width="8.140625" style="586" customWidth="1"/>
    <col min="3072" max="3072" width="41" style="586" customWidth="1"/>
    <col min="3073" max="3075" width="32.85546875" style="586" customWidth="1"/>
    <col min="3076" max="3326" width="9.140625" style="586"/>
    <col min="3327" max="3327" width="8.140625" style="586" customWidth="1"/>
    <col min="3328" max="3328" width="41" style="586" customWidth="1"/>
    <col min="3329" max="3331" width="32.85546875" style="586" customWidth="1"/>
    <col min="3332" max="3582" width="9.140625" style="586"/>
    <col min="3583" max="3583" width="8.140625" style="586" customWidth="1"/>
    <col min="3584" max="3584" width="41" style="586" customWidth="1"/>
    <col min="3585" max="3587" width="32.85546875" style="586" customWidth="1"/>
    <col min="3588" max="3838" width="9.140625" style="586"/>
    <col min="3839" max="3839" width="8.140625" style="586" customWidth="1"/>
    <col min="3840" max="3840" width="41" style="586" customWidth="1"/>
    <col min="3841" max="3843" width="32.85546875" style="586" customWidth="1"/>
    <col min="3844" max="4094" width="9.140625" style="586"/>
    <col min="4095" max="4095" width="8.140625" style="586" customWidth="1"/>
    <col min="4096" max="4096" width="41" style="586" customWidth="1"/>
    <col min="4097" max="4099" width="32.85546875" style="586" customWidth="1"/>
    <col min="4100" max="4350" width="9.140625" style="586"/>
    <col min="4351" max="4351" width="8.140625" style="586" customWidth="1"/>
    <col min="4352" max="4352" width="41" style="586" customWidth="1"/>
    <col min="4353" max="4355" width="32.85546875" style="586" customWidth="1"/>
    <col min="4356" max="4606" width="9.140625" style="586"/>
    <col min="4607" max="4607" width="8.140625" style="586" customWidth="1"/>
    <col min="4608" max="4608" width="41" style="586" customWidth="1"/>
    <col min="4609" max="4611" width="32.85546875" style="586" customWidth="1"/>
    <col min="4612" max="4862" width="9.140625" style="586"/>
    <col min="4863" max="4863" width="8.140625" style="586" customWidth="1"/>
    <col min="4864" max="4864" width="41" style="586" customWidth="1"/>
    <col min="4865" max="4867" width="32.85546875" style="586" customWidth="1"/>
    <col min="4868" max="5118" width="9.140625" style="586"/>
    <col min="5119" max="5119" width="8.140625" style="586" customWidth="1"/>
    <col min="5120" max="5120" width="41" style="586" customWidth="1"/>
    <col min="5121" max="5123" width="32.85546875" style="586" customWidth="1"/>
    <col min="5124" max="5374" width="9.140625" style="586"/>
    <col min="5375" max="5375" width="8.140625" style="586" customWidth="1"/>
    <col min="5376" max="5376" width="41" style="586" customWidth="1"/>
    <col min="5377" max="5379" width="32.85546875" style="586" customWidth="1"/>
    <col min="5380" max="5630" width="9.140625" style="586"/>
    <col min="5631" max="5631" width="8.140625" style="586" customWidth="1"/>
    <col min="5632" max="5632" width="41" style="586" customWidth="1"/>
    <col min="5633" max="5635" width="32.85546875" style="586" customWidth="1"/>
    <col min="5636" max="5886" width="9.140625" style="586"/>
    <col min="5887" max="5887" width="8.140625" style="586" customWidth="1"/>
    <col min="5888" max="5888" width="41" style="586" customWidth="1"/>
    <col min="5889" max="5891" width="32.85546875" style="586" customWidth="1"/>
    <col min="5892" max="6142" width="9.140625" style="586"/>
    <col min="6143" max="6143" width="8.140625" style="586" customWidth="1"/>
    <col min="6144" max="6144" width="41" style="586" customWidth="1"/>
    <col min="6145" max="6147" width="32.85546875" style="586" customWidth="1"/>
    <col min="6148" max="6398" width="9.140625" style="586"/>
    <col min="6399" max="6399" width="8.140625" style="586" customWidth="1"/>
    <col min="6400" max="6400" width="41" style="586" customWidth="1"/>
    <col min="6401" max="6403" width="32.85546875" style="586" customWidth="1"/>
    <col min="6404" max="6654" width="9.140625" style="586"/>
    <col min="6655" max="6655" width="8.140625" style="586" customWidth="1"/>
    <col min="6656" max="6656" width="41" style="586" customWidth="1"/>
    <col min="6657" max="6659" width="32.85546875" style="586" customWidth="1"/>
    <col min="6660" max="6910" width="9.140625" style="586"/>
    <col min="6911" max="6911" width="8.140625" style="586" customWidth="1"/>
    <col min="6912" max="6912" width="41" style="586" customWidth="1"/>
    <col min="6913" max="6915" width="32.85546875" style="586" customWidth="1"/>
    <col min="6916" max="7166" width="9.140625" style="586"/>
    <col min="7167" max="7167" width="8.140625" style="586" customWidth="1"/>
    <col min="7168" max="7168" width="41" style="586" customWidth="1"/>
    <col min="7169" max="7171" width="32.85546875" style="586" customWidth="1"/>
    <col min="7172" max="7422" width="9.140625" style="586"/>
    <col min="7423" max="7423" width="8.140625" style="586" customWidth="1"/>
    <col min="7424" max="7424" width="41" style="586" customWidth="1"/>
    <col min="7425" max="7427" width="32.85546875" style="586" customWidth="1"/>
    <col min="7428" max="7678" width="9.140625" style="586"/>
    <col min="7679" max="7679" width="8.140625" style="586" customWidth="1"/>
    <col min="7680" max="7680" width="41" style="586" customWidth="1"/>
    <col min="7681" max="7683" width="32.85546875" style="586" customWidth="1"/>
    <col min="7684" max="7934" width="9.140625" style="586"/>
    <col min="7935" max="7935" width="8.140625" style="586" customWidth="1"/>
    <col min="7936" max="7936" width="41" style="586" customWidth="1"/>
    <col min="7937" max="7939" width="32.85546875" style="586" customWidth="1"/>
    <col min="7940" max="8190" width="9.140625" style="586"/>
    <col min="8191" max="8191" width="8.140625" style="586" customWidth="1"/>
    <col min="8192" max="8192" width="41" style="586" customWidth="1"/>
    <col min="8193" max="8195" width="32.85546875" style="586" customWidth="1"/>
    <col min="8196" max="8446" width="9.140625" style="586"/>
    <col min="8447" max="8447" width="8.140625" style="586" customWidth="1"/>
    <col min="8448" max="8448" width="41" style="586" customWidth="1"/>
    <col min="8449" max="8451" width="32.85546875" style="586" customWidth="1"/>
    <col min="8452" max="8702" width="9.140625" style="586"/>
    <col min="8703" max="8703" width="8.140625" style="586" customWidth="1"/>
    <col min="8704" max="8704" width="41" style="586" customWidth="1"/>
    <col min="8705" max="8707" width="32.85546875" style="586" customWidth="1"/>
    <col min="8708" max="8958" width="9.140625" style="586"/>
    <col min="8959" max="8959" width="8.140625" style="586" customWidth="1"/>
    <col min="8960" max="8960" width="41" style="586" customWidth="1"/>
    <col min="8961" max="8963" width="32.85546875" style="586" customWidth="1"/>
    <col min="8964" max="9214" width="9.140625" style="586"/>
    <col min="9215" max="9215" width="8.140625" style="586" customWidth="1"/>
    <col min="9216" max="9216" width="41" style="586" customWidth="1"/>
    <col min="9217" max="9219" width="32.85546875" style="586" customWidth="1"/>
    <col min="9220" max="9470" width="9.140625" style="586"/>
    <col min="9471" max="9471" width="8.140625" style="586" customWidth="1"/>
    <col min="9472" max="9472" width="41" style="586" customWidth="1"/>
    <col min="9473" max="9475" width="32.85546875" style="586" customWidth="1"/>
    <col min="9476" max="9726" width="9.140625" style="586"/>
    <col min="9727" max="9727" width="8.140625" style="586" customWidth="1"/>
    <col min="9728" max="9728" width="41" style="586" customWidth="1"/>
    <col min="9729" max="9731" width="32.85546875" style="586" customWidth="1"/>
    <col min="9732" max="9982" width="9.140625" style="586"/>
    <col min="9983" max="9983" width="8.140625" style="586" customWidth="1"/>
    <col min="9984" max="9984" width="41" style="586" customWidth="1"/>
    <col min="9985" max="9987" width="32.85546875" style="586" customWidth="1"/>
    <col min="9988" max="10238" width="9.140625" style="586"/>
    <col min="10239" max="10239" width="8.140625" style="586" customWidth="1"/>
    <col min="10240" max="10240" width="41" style="586" customWidth="1"/>
    <col min="10241" max="10243" width="32.85546875" style="586" customWidth="1"/>
    <col min="10244" max="10494" width="9.140625" style="586"/>
    <col min="10495" max="10495" width="8.140625" style="586" customWidth="1"/>
    <col min="10496" max="10496" width="41" style="586" customWidth="1"/>
    <col min="10497" max="10499" width="32.85546875" style="586" customWidth="1"/>
    <col min="10500" max="10750" width="9.140625" style="586"/>
    <col min="10751" max="10751" width="8.140625" style="586" customWidth="1"/>
    <col min="10752" max="10752" width="41" style="586" customWidth="1"/>
    <col min="10753" max="10755" width="32.85546875" style="586" customWidth="1"/>
    <col min="10756" max="11006" width="9.140625" style="586"/>
    <col min="11007" max="11007" width="8.140625" style="586" customWidth="1"/>
    <col min="11008" max="11008" width="41" style="586" customWidth="1"/>
    <col min="11009" max="11011" width="32.85546875" style="586" customWidth="1"/>
    <col min="11012" max="11262" width="9.140625" style="586"/>
    <col min="11263" max="11263" width="8.140625" style="586" customWidth="1"/>
    <col min="11264" max="11264" width="41" style="586" customWidth="1"/>
    <col min="11265" max="11267" width="32.85546875" style="586" customWidth="1"/>
    <col min="11268" max="11518" width="9.140625" style="586"/>
    <col min="11519" max="11519" width="8.140625" style="586" customWidth="1"/>
    <col min="11520" max="11520" width="41" style="586" customWidth="1"/>
    <col min="11521" max="11523" width="32.85546875" style="586" customWidth="1"/>
    <col min="11524" max="11774" width="9.140625" style="586"/>
    <col min="11775" max="11775" width="8.140625" style="586" customWidth="1"/>
    <col min="11776" max="11776" width="41" style="586" customWidth="1"/>
    <col min="11777" max="11779" width="32.85546875" style="586" customWidth="1"/>
    <col min="11780" max="12030" width="9.140625" style="586"/>
    <col min="12031" max="12031" width="8.140625" style="586" customWidth="1"/>
    <col min="12032" max="12032" width="41" style="586" customWidth="1"/>
    <col min="12033" max="12035" width="32.85546875" style="586" customWidth="1"/>
    <col min="12036" max="12286" width="9.140625" style="586"/>
    <col min="12287" max="12287" width="8.140625" style="586" customWidth="1"/>
    <col min="12288" max="12288" width="41" style="586" customWidth="1"/>
    <col min="12289" max="12291" width="32.85546875" style="586" customWidth="1"/>
    <col min="12292" max="12542" width="9.140625" style="586"/>
    <col min="12543" max="12543" width="8.140625" style="586" customWidth="1"/>
    <col min="12544" max="12544" width="41" style="586" customWidth="1"/>
    <col min="12545" max="12547" width="32.85546875" style="586" customWidth="1"/>
    <col min="12548" max="12798" width="9.140625" style="586"/>
    <col min="12799" max="12799" width="8.140625" style="586" customWidth="1"/>
    <col min="12800" max="12800" width="41" style="586" customWidth="1"/>
    <col min="12801" max="12803" width="32.85546875" style="586" customWidth="1"/>
    <col min="12804" max="13054" width="9.140625" style="586"/>
    <col min="13055" max="13055" width="8.140625" style="586" customWidth="1"/>
    <col min="13056" max="13056" width="41" style="586" customWidth="1"/>
    <col min="13057" max="13059" width="32.85546875" style="586" customWidth="1"/>
    <col min="13060" max="13310" width="9.140625" style="586"/>
    <col min="13311" max="13311" width="8.140625" style="586" customWidth="1"/>
    <col min="13312" max="13312" width="41" style="586" customWidth="1"/>
    <col min="13313" max="13315" width="32.85546875" style="586" customWidth="1"/>
    <col min="13316" max="13566" width="9.140625" style="586"/>
    <col min="13567" max="13567" width="8.140625" style="586" customWidth="1"/>
    <col min="13568" max="13568" width="41" style="586" customWidth="1"/>
    <col min="13569" max="13571" width="32.85546875" style="586" customWidth="1"/>
    <col min="13572" max="13822" width="9.140625" style="586"/>
    <col min="13823" max="13823" width="8.140625" style="586" customWidth="1"/>
    <col min="13824" max="13824" width="41" style="586" customWidth="1"/>
    <col min="13825" max="13827" width="32.85546875" style="586" customWidth="1"/>
    <col min="13828" max="14078" width="9.140625" style="586"/>
    <col min="14079" max="14079" width="8.140625" style="586" customWidth="1"/>
    <col min="14080" max="14080" width="41" style="586" customWidth="1"/>
    <col min="14081" max="14083" width="32.85546875" style="586" customWidth="1"/>
    <col min="14084" max="14334" width="9.140625" style="586"/>
    <col min="14335" max="14335" width="8.140625" style="586" customWidth="1"/>
    <col min="14336" max="14336" width="41" style="586" customWidth="1"/>
    <col min="14337" max="14339" width="32.85546875" style="586" customWidth="1"/>
    <col min="14340" max="14590" width="9.140625" style="586"/>
    <col min="14591" max="14591" width="8.140625" style="586" customWidth="1"/>
    <col min="14592" max="14592" width="41" style="586" customWidth="1"/>
    <col min="14593" max="14595" width="32.85546875" style="586" customWidth="1"/>
    <col min="14596" max="14846" width="9.140625" style="586"/>
    <col min="14847" max="14847" width="8.140625" style="586" customWidth="1"/>
    <col min="14848" max="14848" width="41" style="586" customWidth="1"/>
    <col min="14849" max="14851" width="32.85546875" style="586" customWidth="1"/>
    <col min="14852" max="15102" width="9.140625" style="586"/>
    <col min="15103" max="15103" width="8.140625" style="586" customWidth="1"/>
    <col min="15104" max="15104" width="41" style="586" customWidth="1"/>
    <col min="15105" max="15107" width="32.85546875" style="586" customWidth="1"/>
    <col min="15108" max="15358" width="9.140625" style="586"/>
    <col min="15359" max="15359" width="8.140625" style="586" customWidth="1"/>
    <col min="15360" max="15360" width="41" style="586" customWidth="1"/>
    <col min="15361" max="15363" width="32.85546875" style="586" customWidth="1"/>
    <col min="15364" max="15614" width="9.140625" style="586"/>
    <col min="15615" max="15615" width="8.140625" style="586" customWidth="1"/>
    <col min="15616" max="15616" width="41" style="586" customWidth="1"/>
    <col min="15617" max="15619" width="32.85546875" style="586" customWidth="1"/>
    <col min="15620" max="15870" width="9.140625" style="586"/>
    <col min="15871" max="15871" width="8.140625" style="586" customWidth="1"/>
    <col min="15872" max="15872" width="41" style="586" customWidth="1"/>
    <col min="15873" max="15875" width="32.85546875" style="586" customWidth="1"/>
    <col min="15876" max="16126" width="9.140625" style="586"/>
    <col min="16127" max="16127" width="8.140625" style="586" customWidth="1"/>
    <col min="16128" max="16128" width="41" style="586" customWidth="1"/>
    <col min="16129" max="16131" width="32.85546875" style="586" customWidth="1"/>
    <col min="16132" max="16384" width="9.140625" style="586"/>
  </cols>
  <sheetData>
    <row r="1" spans="1:10" x14ac:dyDescent="0.2">
      <c r="A1" s="2199" t="s">
        <v>3041</v>
      </c>
      <c r="B1" s="2199"/>
      <c r="C1" s="2199"/>
      <c r="D1" s="2199"/>
      <c r="E1" s="2199"/>
      <c r="F1" s="2199"/>
      <c r="G1" s="2199"/>
      <c r="H1" s="2199"/>
      <c r="I1" s="2199"/>
      <c r="J1" s="2199"/>
    </row>
    <row r="2" spans="1:10" ht="20.25" x14ac:dyDescent="0.2">
      <c r="A2" s="585"/>
      <c r="B2" s="631"/>
      <c r="C2" s="632"/>
      <c r="D2" s="632"/>
      <c r="E2" s="632"/>
      <c r="F2" s="632"/>
      <c r="G2" s="632"/>
      <c r="H2" s="632"/>
      <c r="I2" s="632"/>
      <c r="J2" s="632"/>
    </row>
    <row r="3" spans="1:10" x14ac:dyDescent="0.2">
      <c r="A3" s="2200" t="s">
        <v>53</v>
      </c>
      <c r="B3" s="2200"/>
      <c r="C3" s="2200"/>
      <c r="D3" s="2200"/>
      <c r="E3" s="2200"/>
      <c r="F3" s="2200"/>
      <c r="G3" s="2200"/>
      <c r="H3" s="2200"/>
      <c r="I3" s="2200"/>
      <c r="J3" s="2200"/>
    </row>
    <row r="4" spans="1:10" x14ac:dyDescent="0.2">
      <c r="A4" s="2200" t="s">
        <v>2735</v>
      </c>
      <c r="B4" s="2200"/>
      <c r="C4" s="2200"/>
      <c r="D4" s="2200"/>
      <c r="E4" s="2200"/>
      <c r="F4" s="2200"/>
      <c r="G4" s="2200"/>
      <c r="H4" s="2200"/>
      <c r="I4" s="2200"/>
      <c r="J4" s="2200"/>
    </row>
    <row r="5" spans="1:10" ht="12" thickBot="1" x14ac:dyDescent="0.25">
      <c r="A5" s="2207" t="s">
        <v>284</v>
      </c>
      <c r="B5" s="2207"/>
      <c r="C5" s="2207"/>
      <c r="D5" s="2207"/>
      <c r="E5" s="2207"/>
      <c r="F5" s="2207"/>
      <c r="G5" s="2207"/>
      <c r="H5" s="2207"/>
      <c r="I5" s="2207"/>
      <c r="J5" s="2207"/>
    </row>
    <row r="6" spans="1:10" s="619" customFormat="1" ht="34.5" thickBot="1" x14ac:dyDescent="0.25">
      <c r="A6" s="642" t="s">
        <v>445</v>
      </c>
      <c r="B6" s="643" t="s">
        <v>82</v>
      </c>
      <c r="C6" s="604" t="s">
        <v>74</v>
      </c>
      <c r="D6" s="644" t="s">
        <v>480</v>
      </c>
      <c r="E6" s="604" t="s">
        <v>631</v>
      </c>
      <c r="F6" s="645" t="s">
        <v>487</v>
      </c>
      <c r="G6" s="605" t="s">
        <v>651</v>
      </c>
      <c r="H6" s="644" t="s">
        <v>903</v>
      </c>
      <c r="I6" s="646" t="s">
        <v>1110</v>
      </c>
      <c r="J6" s="647" t="s">
        <v>1111</v>
      </c>
    </row>
    <row r="7" spans="1:10" x14ac:dyDescent="0.2">
      <c r="A7" s="637" t="s">
        <v>1071</v>
      </c>
      <c r="B7" s="622" t="s">
        <v>1392</v>
      </c>
      <c r="C7" s="633">
        <v>1477077</v>
      </c>
      <c r="D7" s="360"/>
      <c r="E7" s="1728"/>
      <c r="F7" s="1679"/>
      <c r="G7" s="635"/>
      <c r="H7" s="1679"/>
      <c r="I7" s="577"/>
      <c r="J7" s="639">
        <f>C7+D7+I7</f>
        <v>1477077</v>
      </c>
    </row>
    <row r="8" spans="1:10" ht="22.5" x14ac:dyDescent="0.2">
      <c r="A8" s="637" t="s">
        <v>1073</v>
      </c>
      <c r="B8" s="622" t="s">
        <v>1393</v>
      </c>
      <c r="C8" s="633">
        <v>121758</v>
      </c>
      <c r="D8" s="360">
        <v>542</v>
      </c>
      <c r="E8" s="1730">
        <v>101143</v>
      </c>
      <c r="F8" s="1679"/>
      <c r="G8" s="635">
        <v>1661</v>
      </c>
      <c r="H8" s="1679">
        <v>148581</v>
      </c>
      <c r="I8" s="577">
        <f t="shared" ref="I8:I50" si="0">E8+F8+G8+H8</f>
        <v>251385</v>
      </c>
      <c r="J8" s="639">
        <f t="shared" ref="J8:J50" si="1">C8+D8+I8</f>
        <v>373685</v>
      </c>
    </row>
    <row r="9" spans="1:10" x14ac:dyDescent="0.2">
      <c r="A9" s="637" t="s">
        <v>1075</v>
      </c>
      <c r="B9" s="622" t="s">
        <v>1394</v>
      </c>
      <c r="C9" s="633">
        <v>1500</v>
      </c>
      <c r="D9" s="360"/>
      <c r="E9" s="635"/>
      <c r="F9" s="1679"/>
      <c r="G9" s="635"/>
      <c r="H9" s="1679">
        <v>33</v>
      </c>
      <c r="I9" s="577"/>
      <c r="J9" s="639"/>
    </row>
    <row r="10" spans="1:10" ht="21" x14ac:dyDescent="0.2">
      <c r="A10" s="638" t="s">
        <v>1077</v>
      </c>
      <c r="B10" s="624" t="s">
        <v>1395</v>
      </c>
      <c r="C10" s="634">
        <f>C7+C8+C9</f>
        <v>1600335</v>
      </c>
      <c r="D10" s="560">
        <f t="shared" ref="D10:H10" si="2">D7+D8+D9</f>
        <v>542</v>
      </c>
      <c r="E10" s="634">
        <f t="shared" si="2"/>
        <v>101143</v>
      </c>
      <c r="F10" s="1683">
        <f t="shared" si="2"/>
        <v>0</v>
      </c>
      <c r="G10" s="634">
        <f t="shared" si="2"/>
        <v>1661</v>
      </c>
      <c r="H10" s="1683">
        <f t="shared" si="2"/>
        <v>148614</v>
      </c>
      <c r="I10" s="580">
        <f t="shared" si="0"/>
        <v>251418</v>
      </c>
      <c r="J10" s="615">
        <f t="shared" si="1"/>
        <v>1852295</v>
      </c>
    </row>
    <row r="11" spans="1:10" x14ac:dyDescent="0.2">
      <c r="A11" s="637" t="s">
        <v>1079</v>
      </c>
      <c r="B11" s="622" t="s">
        <v>1396</v>
      </c>
      <c r="C11" s="633"/>
      <c r="D11" s="360"/>
      <c r="E11" s="635"/>
      <c r="F11" s="1679"/>
      <c r="G11" s="635"/>
      <c r="H11" s="1679"/>
      <c r="I11" s="577"/>
      <c r="J11" s="639"/>
    </row>
    <row r="12" spans="1:10" x14ac:dyDescent="0.2">
      <c r="A12" s="637" t="s">
        <v>1081</v>
      </c>
      <c r="B12" s="622" t="s">
        <v>1397</v>
      </c>
      <c r="C12" s="633"/>
      <c r="D12" s="360"/>
      <c r="E12" s="635"/>
      <c r="F12" s="1679"/>
      <c r="G12" s="635"/>
      <c r="H12" s="1679"/>
      <c r="I12" s="577"/>
      <c r="J12" s="639"/>
    </row>
    <row r="13" spans="1:10" x14ac:dyDescent="0.2">
      <c r="A13" s="638" t="s">
        <v>1083</v>
      </c>
      <c r="B13" s="624" t="s">
        <v>1398</v>
      </c>
      <c r="C13" s="634"/>
      <c r="D13" s="360"/>
      <c r="E13" s="635"/>
      <c r="F13" s="1679"/>
      <c r="G13" s="635"/>
      <c r="H13" s="1679"/>
      <c r="I13" s="577"/>
      <c r="J13" s="639"/>
    </row>
    <row r="14" spans="1:10" ht="22.5" x14ac:dyDescent="0.2">
      <c r="A14" s="637" t="s">
        <v>1085</v>
      </c>
      <c r="B14" s="622" t="s">
        <v>1399</v>
      </c>
      <c r="C14" s="633">
        <v>670710</v>
      </c>
      <c r="D14" s="360">
        <v>288035</v>
      </c>
      <c r="E14" s="1729">
        <v>374688</v>
      </c>
      <c r="F14" s="1679">
        <v>99385</v>
      </c>
      <c r="G14" s="635">
        <v>50243</v>
      </c>
      <c r="H14" s="1679">
        <v>292045</v>
      </c>
      <c r="I14" s="577">
        <f t="shared" si="0"/>
        <v>816361</v>
      </c>
      <c r="J14" s="639">
        <f t="shared" si="1"/>
        <v>1775106</v>
      </c>
    </row>
    <row r="15" spans="1:10" ht="22.5" x14ac:dyDescent="0.2">
      <c r="A15" s="637" t="s">
        <v>1087</v>
      </c>
      <c r="B15" s="622" t="s">
        <v>1400</v>
      </c>
      <c r="C15" s="633">
        <v>44897</v>
      </c>
      <c r="D15" s="360">
        <v>8579</v>
      </c>
      <c r="E15" s="1729">
        <v>2203</v>
      </c>
      <c r="F15" s="1679"/>
      <c r="G15" s="635">
        <v>6960</v>
      </c>
      <c r="H15" s="1679">
        <v>29038</v>
      </c>
      <c r="I15" s="577">
        <f t="shared" si="0"/>
        <v>38201</v>
      </c>
      <c r="J15" s="639">
        <f t="shared" si="1"/>
        <v>91677</v>
      </c>
    </row>
    <row r="16" spans="1:10" ht="22.5" x14ac:dyDescent="0.2">
      <c r="A16" s="637" t="s">
        <v>1089</v>
      </c>
      <c r="B16" s="622" t="s">
        <v>1401</v>
      </c>
      <c r="C16" s="633">
        <v>215538</v>
      </c>
      <c r="D16" s="360"/>
      <c r="E16" s="635"/>
      <c r="F16" s="1679"/>
      <c r="G16" s="635"/>
      <c r="H16" s="1679"/>
      <c r="I16" s="577"/>
      <c r="J16" s="639">
        <f t="shared" si="1"/>
        <v>215538</v>
      </c>
    </row>
    <row r="17" spans="1:10" ht="12.75" x14ac:dyDescent="0.2">
      <c r="A17" s="637" t="s">
        <v>1091</v>
      </c>
      <c r="B17" s="622" t="s">
        <v>1402</v>
      </c>
      <c r="C17" s="633">
        <v>88458</v>
      </c>
      <c r="D17" s="360">
        <v>28</v>
      </c>
      <c r="E17" s="1729">
        <v>135</v>
      </c>
      <c r="F17" s="1679">
        <v>1478</v>
      </c>
      <c r="G17" s="635">
        <v>150</v>
      </c>
      <c r="H17" s="1679">
        <v>526</v>
      </c>
      <c r="I17" s="577">
        <f t="shared" si="0"/>
        <v>2289</v>
      </c>
      <c r="J17" s="639">
        <f t="shared" si="1"/>
        <v>90775</v>
      </c>
    </row>
    <row r="18" spans="1:10" ht="21" x14ac:dyDescent="0.2">
      <c r="A18" s="638" t="s">
        <v>1093</v>
      </c>
      <c r="B18" s="624" t="s">
        <v>1403</v>
      </c>
      <c r="C18" s="634">
        <f>C14+C15+C16+C17</f>
        <v>1019603</v>
      </c>
      <c r="D18" s="560">
        <f t="shared" ref="D18:H18" si="3">D14+D15+D16+D17</f>
        <v>296642</v>
      </c>
      <c r="E18" s="634">
        <f t="shared" si="3"/>
        <v>377026</v>
      </c>
      <c r="F18" s="1683">
        <f t="shared" si="3"/>
        <v>100863</v>
      </c>
      <c r="G18" s="634">
        <f t="shared" si="3"/>
        <v>57353</v>
      </c>
      <c r="H18" s="1683">
        <f t="shared" si="3"/>
        <v>321609</v>
      </c>
      <c r="I18" s="580">
        <f t="shared" si="0"/>
        <v>856851</v>
      </c>
      <c r="J18" s="615">
        <f t="shared" si="1"/>
        <v>2173096</v>
      </c>
    </row>
    <row r="19" spans="1:10" x14ac:dyDescent="0.2">
      <c r="A19" s="637" t="s">
        <v>1095</v>
      </c>
      <c r="B19" s="622" t="s">
        <v>1404</v>
      </c>
      <c r="C19" s="633">
        <v>30166</v>
      </c>
      <c r="D19" s="360">
        <v>9033</v>
      </c>
      <c r="E19" s="635">
        <v>97413</v>
      </c>
      <c r="F19" s="1679">
        <v>1800</v>
      </c>
      <c r="G19" s="635">
        <v>3412</v>
      </c>
      <c r="H19" s="1679">
        <v>25542</v>
      </c>
      <c r="I19" s="577">
        <f t="shared" si="0"/>
        <v>128167</v>
      </c>
      <c r="J19" s="639">
        <f t="shared" si="1"/>
        <v>167366</v>
      </c>
    </row>
    <row r="20" spans="1:10" x14ac:dyDescent="0.2">
      <c r="A20" s="637" t="s">
        <v>1097</v>
      </c>
      <c r="B20" s="622" t="s">
        <v>1405</v>
      </c>
      <c r="C20" s="633">
        <v>374449</v>
      </c>
      <c r="D20" s="360">
        <v>42871</v>
      </c>
      <c r="E20" s="635">
        <v>71539</v>
      </c>
      <c r="F20" s="1679">
        <v>7724</v>
      </c>
      <c r="G20" s="635">
        <v>14440</v>
      </c>
      <c r="H20" s="1679">
        <v>98297</v>
      </c>
      <c r="I20" s="577">
        <f t="shared" si="0"/>
        <v>192000</v>
      </c>
      <c r="J20" s="639">
        <f t="shared" si="1"/>
        <v>609320</v>
      </c>
    </row>
    <row r="21" spans="1:10" x14ac:dyDescent="0.2">
      <c r="A21" s="637" t="s">
        <v>1099</v>
      </c>
      <c r="B21" s="622" t="s">
        <v>1406</v>
      </c>
      <c r="C21" s="633">
        <v>78</v>
      </c>
      <c r="D21" s="360"/>
      <c r="E21" s="635"/>
      <c r="F21" s="1679"/>
      <c r="G21" s="635">
        <v>359</v>
      </c>
      <c r="H21" s="1679"/>
      <c r="I21" s="577">
        <f t="shared" si="0"/>
        <v>359</v>
      </c>
      <c r="J21" s="639">
        <f t="shared" si="1"/>
        <v>437</v>
      </c>
    </row>
    <row r="22" spans="1:10" x14ac:dyDescent="0.2">
      <c r="A22" s="637" t="s">
        <v>1101</v>
      </c>
      <c r="B22" s="622" t="s">
        <v>1407</v>
      </c>
      <c r="C22" s="633">
        <v>13592</v>
      </c>
      <c r="D22" s="360">
        <v>115</v>
      </c>
      <c r="E22" s="635">
        <v>808</v>
      </c>
      <c r="F22" s="1679"/>
      <c r="G22" s="635">
        <v>1307</v>
      </c>
      <c r="H22" s="1679">
        <v>181</v>
      </c>
      <c r="I22" s="577">
        <f t="shared" si="0"/>
        <v>2296</v>
      </c>
      <c r="J22" s="639">
        <f t="shared" si="1"/>
        <v>16003</v>
      </c>
    </row>
    <row r="23" spans="1:10" x14ac:dyDescent="0.2">
      <c r="A23" s="638" t="s">
        <v>1103</v>
      </c>
      <c r="B23" s="624" t="s">
        <v>1408</v>
      </c>
      <c r="C23" s="634">
        <f>C19+C20+C21+C22</f>
        <v>418285</v>
      </c>
      <c r="D23" s="560">
        <f t="shared" ref="D23:H23" si="4">D19+D20+D21+D22</f>
        <v>52019</v>
      </c>
      <c r="E23" s="634">
        <f t="shared" si="4"/>
        <v>169760</v>
      </c>
      <c r="F23" s="1683">
        <f t="shared" si="4"/>
        <v>9524</v>
      </c>
      <c r="G23" s="634">
        <f t="shared" si="4"/>
        <v>19518</v>
      </c>
      <c r="H23" s="1683">
        <f t="shared" si="4"/>
        <v>124020</v>
      </c>
      <c r="I23" s="580">
        <f t="shared" si="0"/>
        <v>322822</v>
      </c>
      <c r="J23" s="615">
        <f t="shared" si="1"/>
        <v>793126</v>
      </c>
    </row>
    <row r="24" spans="1:10" x14ac:dyDescent="0.2">
      <c r="A24" s="637" t="s">
        <v>1105</v>
      </c>
      <c r="B24" s="622" t="s">
        <v>1409</v>
      </c>
      <c r="C24" s="633"/>
      <c r="D24" s="360">
        <v>166790</v>
      </c>
      <c r="E24" s="635">
        <v>185160</v>
      </c>
      <c r="F24" s="1679">
        <v>69093</v>
      </c>
      <c r="G24" s="635">
        <v>25410</v>
      </c>
      <c r="H24" s="1679">
        <v>229279</v>
      </c>
      <c r="I24" s="577">
        <f t="shared" si="0"/>
        <v>508942</v>
      </c>
      <c r="J24" s="639">
        <f t="shared" si="1"/>
        <v>675732</v>
      </c>
    </row>
    <row r="25" spans="1:10" x14ac:dyDescent="0.2">
      <c r="A25" s="637" t="s">
        <v>1107</v>
      </c>
      <c r="B25" s="622" t="s">
        <v>1410</v>
      </c>
      <c r="C25" s="633">
        <v>45403</v>
      </c>
      <c r="D25" s="360">
        <v>35185</v>
      </c>
      <c r="E25" s="635">
        <v>19317</v>
      </c>
      <c r="F25" s="1679">
        <v>6181</v>
      </c>
      <c r="G25" s="635">
        <v>4630</v>
      </c>
      <c r="H25" s="1679">
        <v>22246</v>
      </c>
      <c r="I25" s="577">
        <f t="shared" si="0"/>
        <v>52374</v>
      </c>
      <c r="J25" s="639">
        <f t="shared" si="1"/>
        <v>132962</v>
      </c>
    </row>
    <row r="26" spans="1:10" x14ac:dyDescent="0.2">
      <c r="A26" s="637" t="s">
        <v>1133</v>
      </c>
      <c r="B26" s="622" t="s">
        <v>1411</v>
      </c>
      <c r="C26" s="633">
        <v>6489</v>
      </c>
      <c r="D26" s="360">
        <v>30507</v>
      </c>
      <c r="E26" s="635">
        <v>28694</v>
      </c>
      <c r="F26" s="1679">
        <v>9615</v>
      </c>
      <c r="G26" s="635">
        <v>3947</v>
      </c>
      <c r="H26" s="1679">
        <v>34181</v>
      </c>
      <c r="I26" s="577">
        <f t="shared" si="0"/>
        <v>76437</v>
      </c>
      <c r="J26" s="639">
        <f t="shared" si="1"/>
        <v>113433</v>
      </c>
    </row>
    <row r="27" spans="1:10" x14ac:dyDescent="0.2">
      <c r="A27" s="638" t="s">
        <v>1135</v>
      </c>
      <c r="B27" s="624" t="s">
        <v>1412</v>
      </c>
      <c r="C27" s="634">
        <f>C24+C25+C26</f>
        <v>51892</v>
      </c>
      <c r="D27" s="560">
        <f t="shared" ref="D27:H27" si="5">D24+D25+D26</f>
        <v>232482</v>
      </c>
      <c r="E27" s="634">
        <f t="shared" si="5"/>
        <v>233171</v>
      </c>
      <c r="F27" s="1683">
        <f t="shared" si="5"/>
        <v>84889</v>
      </c>
      <c r="G27" s="634">
        <f t="shared" si="5"/>
        <v>33987</v>
      </c>
      <c r="H27" s="1683">
        <f t="shared" si="5"/>
        <v>285706</v>
      </c>
      <c r="I27" s="580">
        <f t="shared" si="0"/>
        <v>637753</v>
      </c>
      <c r="J27" s="615">
        <f t="shared" si="1"/>
        <v>922127</v>
      </c>
    </row>
    <row r="28" spans="1:10" s="579" customFormat="1" ht="10.5" x14ac:dyDescent="0.2">
      <c r="A28" s="638" t="s">
        <v>1137</v>
      </c>
      <c r="B28" s="624" t="s">
        <v>1413</v>
      </c>
      <c r="C28" s="634">
        <v>328773</v>
      </c>
      <c r="D28" s="581">
        <v>637</v>
      </c>
      <c r="E28" s="636">
        <v>11580</v>
      </c>
      <c r="F28" s="1687">
        <v>763</v>
      </c>
      <c r="G28" s="636">
        <v>2374</v>
      </c>
      <c r="H28" s="1687">
        <v>3489</v>
      </c>
      <c r="I28" s="580">
        <f t="shared" si="0"/>
        <v>18206</v>
      </c>
      <c r="J28" s="615">
        <f t="shared" si="1"/>
        <v>347616</v>
      </c>
    </row>
    <row r="29" spans="1:10" s="579" customFormat="1" ht="10.5" x14ac:dyDescent="0.2">
      <c r="A29" s="638" t="s">
        <v>1139</v>
      </c>
      <c r="B29" s="624" t="s">
        <v>1414</v>
      </c>
      <c r="C29" s="634">
        <v>1622691</v>
      </c>
      <c r="D29" s="581">
        <v>11124</v>
      </c>
      <c r="E29" s="636">
        <v>46305</v>
      </c>
      <c r="F29" s="1687">
        <v>2458</v>
      </c>
      <c r="G29" s="636">
        <v>2957</v>
      </c>
      <c r="H29" s="1687">
        <v>35647</v>
      </c>
      <c r="I29" s="580">
        <f t="shared" si="0"/>
        <v>87367</v>
      </c>
      <c r="J29" s="615">
        <f t="shared" si="1"/>
        <v>1721182</v>
      </c>
    </row>
    <row r="30" spans="1:10" ht="21" x14ac:dyDescent="0.2">
      <c r="A30" s="638" t="s">
        <v>1141</v>
      </c>
      <c r="B30" s="624" t="s">
        <v>1415</v>
      </c>
      <c r="C30" s="634">
        <f>C10+C13+C18-C23-C27-C28-C29</f>
        <v>198297</v>
      </c>
      <c r="D30" s="560">
        <f t="shared" ref="D30:H30" si="6">D10+D13+D18-D23-D27-D28-D29</f>
        <v>922</v>
      </c>
      <c r="E30" s="634">
        <f t="shared" si="6"/>
        <v>17353</v>
      </c>
      <c r="F30" s="1683">
        <f t="shared" si="6"/>
        <v>3229</v>
      </c>
      <c r="G30" s="634">
        <f t="shared" si="6"/>
        <v>178</v>
      </c>
      <c r="H30" s="1683">
        <f t="shared" si="6"/>
        <v>21361</v>
      </c>
      <c r="I30" s="580">
        <f t="shared" si="0"/>
        <v>42121</v>
      </c>
      <c r="J30" s="615">
        <f t="shared" si="1"/>
        <v>241340</v>
      </c>
    </row>
    <row r="31" spans="1:10" x14ac:dyDescent="0.2">
      <c r="A31" s="637" t="s">
        <v>1143</v>
      </c>
      <c r="B31" s="622" t="s">
        <v>1416</v>
      </c>
      <c r="C31" s="633"/>
      <c r="D31" s="360"/>
      <c r="E31" s="635"/>
      <c r="F31" s="1679"/>
      <c r="G31" s="635"/>
      <c r="H31" s="1679"/>
      <c r="I31" s="577"/>
      <c r="J31" s="639"/>
    </row>
    <row r="32" spans="1:10" ht="22.5" x14ac:dyDescent="0.2">
      <c r="A32" s="637" t="s">
        <v>1145</v>
      </c>
      <c r="B32" s="622" t="s">
        <v>1417</v>
      </c>
      <c r="C32" s="633"/>
      <c r="D32" s="360"/>
      <c r="E32" s="635"/>
      <c r="F32" s="1679"/>
      <c r="G32" s="635"/>
      <c r="H32" s="1679"/>
      <c r="I32" s="577"/>
      <c r="J32" s="639"/>
    </row>
    <row r="33" spans="1:10" ht="22.5" x14ac:dyDescent="0.2">
      <c r="A33" s="637" t="s">
        <v>1147</v>
      </c>
      <c r="B33" s="622" t="s">
        <v>1418</v>
      </c>
      <c r="C33" s="633">
        <v>24</v>
      </c>
      <c r="D33" s="360"/>
      <c r="E33" s="635"/>
      <c r="F33" s="1679"/>
      <c r="G33" s="635"/>
      <c r="H33" s="1679"/>
      <c r="I33" s="577"/>
      <c r="J33" s="639"/>
    </row>
    <row r="34" spans="1:10" ht="22.5" x14ac:dyDescent="0.2">
      <c r="A34" s="637" t="s">
        <v>1149</v>
      </c>
      <c r="B34" s="622" t="s">
        <v>1419</v>
      </c>
      <c r="C34" s="633">
        <v>5</v>
      </c>
      <c r="D34" s="360"/>
      <c r="E34" s="635"/>
      <c r="F34" s="1679"/>
      <c r="G34" s="635"/>
      <c r="H34" s="1679"/>
      <c r="I34" s="577"/>
      <c r="J34" s="639">
        <f t="shared" si="1"/>
        <v>5</v>
      </c>
    </row>
    <row r="35" spans="1:10" ht="22.5" x14ac:dyDescent="0.2">
      <c r="A35" s="637" t="s">
        <v>1151</v>
      </c>
      <c r="B35" s="622" t="s">
        <v>1420</v>
      </c>
      <c r="C35" s="633">
        <v>719</v>
      </c>
      <c r="D35" s="360"/>
      <c r="E35" s="635"/>
      <c r="F35" s="1679"/>
      <c r="G35" s="635"/>
      <c r="H35" s="1679">
        <v>4</v>
      </c>
      <c r="I35" s="577"/>
      <c r="J35" s="639">
        <f t="shared" si="1"/>
        <v>719</v>
      </c>
    </row>
    <row r="36" spans="1:10" ht="33.75" x14ac:dyDescent="0.2">
      <c r="A36" s="637" t="s">
        <v>1153</v>
      </c>
      <c r="B36" s="622" t="s">
        <v>1421</v>
      </c>
      <c r="C36" s="633"/>
      <c r="D36" s="360"/>
      <c r="E36" s="635"/>
      <c r="F36" s="1679"/>
      <c r="G36" s="635"/>
      <c r="H36" s="1679"/>
      <c r="I36" s="577"/>
      <c r="J36" s="639"/>
    </row>
    <row r="37" spans="1:10" ht="33.75" x14ac:dyDescent="0.2">
      <c r="A37" s="637" t="s">
        <v>1155</v>
      </c>
      <c r="B37" s="622" t="s">
        <v>1422</v>
      </c>
      <c r="C37" s="633">
        <v>592</v>
      </c>
      <c r="D37" s="360"/>
      <c r="E37" s="635"/>
      <c r="F37" s="1679"/>
      <c r="G37" s="635"/>
      <c r="H37" s="1679"/>
      <c r="I37" s="577"/>
      <c r="J37" s="639">
        <f t="shared" si="1"/>
        <v>592</v>
      </c>
    </row>
    <row r="38" spans="1:10" ht="21" x14ac:dyDescent="0.2">
      <c r="A38" s="638" t="s">
        <v>1157</v>
      </c>
      <c r="B38" s="624" t="s">
        <v>1423</v>
      </c>
      <c r="C38" s="634">
        <f>C31+C32+C33+C34+C35</f>
        <v>748</v>
      </c>
      <c r="D38" s="560">
        <f t="shared" ref="D38:H38" si="7">D31+D32+D33+D34+D35</f>
        <v>0</v>
      </c>
      <c r="E38" s="634">
        <f t="shared" si="7"/>
        <v>0</v>
      </c>
      <c r="F38" s="1683">
        <f t="shared" si="7"/>
        <v>0</v>
      </c>
      <c r="G38" s="634">
        <f t="shared" si="7"/>
        <v>0</v>
      </c>
      <c r="H38" s="1683">
        <f t="shared" si="7"/>
        <v>4</v>
      </c>
      <c r="I38" s="580">
        <f t="shared" si="0"/>
        <v>4</v>
      </c>
      <c r="J38" s="615">
        <f t="shared" si="1"/>
        <v>752</v>
      </c>
    </row>
    <row r="39" spans="1:10" ht="22.5" x14ac:dyDescent="0.2">
      <c r="A39" s="637" t="s">
        <v>1159</v>
      </c>
      <c r="B39" s="622" t="s">
        <v>1424</v>
      </c>
      <c r="C39" s="633"/>
      <c r="D39" s="360"/>
      <c r="E39" s="635"/>
      <c r="F39" s="1679"/>
      <c r="G39" s="635"/>
      <c r="H39" s="1679"/>
      <c r="I39" s="577"/>
      <c r="J39" s="639">
        <f t="shared" si="1"/>
        <v>0</v>
      </c>
    </row>
    <row r="40" spans="1:10" ht="22.5" x14ac:dyDescent="0.2">
      <c r="A40" s="637" t="s">
        <v>1161</v>
      </c>
      <c r="B40" s="622" t="s">
        <v>1425</v>
      </c>
      <c r="C40" s="633"/>
      <c r="D40" s="360"/>
      <c r="E40" s="635"/>
      <c r="F40" s="1679"/>
      <c r="G40" s="635"/>
      <c r="H40" s="1679"/>
      <c r="I40" s="577"/>
      <c r="J40" s="639"/>
    </row>
    <row r="41" spans="1:10" x14ac:dyDescent="0.2">
      <c r="A41" s="637" t="s">
        <v>1163</v>
      </c>
      <c r="B41" s="622" t="s">
        <v>1426</v>
      </c>
      <c r="C41" s="633">
        <v>16319</v>
      </c>
      <c r="D41" s="360"/>
      <c r="E41" s="635"/>
      <c r="F41" s="1679"/>
      <c r="G41" s="635"/>
      <c r="H41" s="1679"/>
      <c r="I41" s="577"/>
      <c r="J41" s="639">
        <f t="shared" si="1"/>
        <v>16319</v>
      </c>
    </row>
    <row r="42" spans="1:10" ht="22.5" x14ac:dyDescent="0.2">
      <c r="A42" s="637" t="s">
        <v>1165</v>
      </c>
      <c r="B42" s="622" t="s">
        <v>1427</v>
      </c>
      <c r="C42" s="633"/>
      <c r="D42" s="360"/>
      <c r="E42" s="635"/>
      <c r="F42" s="1679"/>
      <c r="G42" s="635"/>
      <c r="H42" s="1679"/>
      <c r="I42" s="577"/>
      <c r="J42" s="639"/>
    </row>
    <row r="43" spans="1:10" x14ac:dyDescent="0.2">
      <c r="A43" s="637" t="s">
        <v>1167</v>
      </c>
      <c r="B43" s="622" t="s">
        <v>1428</v>
      </c>
      <c r="C43" s="633"/>
      <c r="D43" s="360"/>
      <c r="E43" s="635"/>
      <c r="F43" s="1679"/>
      <c r="G43" s="635"/>
      <c r="H43" s="1679"/>
      <c r="I43" s="577"/>
      <c r="J43" s="639"/>
    </row>
    <row r="44" spans="1:10" ht="22.5" x14ac:dyDescent="0.2">
      <c r="A44" s="637" t="s">
        <v>1169</v>
      </c>
      <c r="B44" s="622" t="s">
        <v>1429</v>
      </c>
      <c r="C44" s="633"/>
      <c r="D44" s="360"/>
      <c r="E44" s="635"/>
      <c r="F44" s="1679"/>
      <c r="G44" s="635"/>
      <c r="H44" s="1679"/>
      <c r="I44" s="577"/>
      <c r="J44" s="639"/>
    </row>
    <row r="45" spans="1:10" x14ac:dyDescent="0.2">
      <c r="A45" s="637" t="s">
        <v>1171</v>
      </c>
      <c r="B45" s="622" t="s">
        <v>1430</v>
      </c>
      <c r="C45" s="633"/>
      <c r="D45" s="360"/>
      <c r="E45" s="635"/>
      <c r="F45" s="1679"/>
      <c r="G45" s="635"/>
      <c r="H45" s="1679"/>
      <c r="I45" s="577"/>
      <c r="J45" s="639"/>
    </row>
    <row r="46" spans="1:10" ht="33.75" x14ac:dyDescent="0.2">
      <c r="A46" s="637" t="s">
        <v>1173</v>
      </c>
      <c r="B46" s="622" t="s">
        <v>1431</v>
      </c>
      <c r="C46" s="633"/>
      <c r="D46" s="360"/>
      <c r="E46" s="635"/>
      <c r="F46" s="1679"/>
      <c r="G46" s="635"/>
      <c r="H46" s="1679"/>
      <c r="I46" s="577"/>
      <c r="J46" s="639"/>
    </row>
    <row r="47" spans="1:10" ht="33.75" x14ac:dyDescent="0.2">
      <c r="A47" s="637" t="s">
        <v>1175</v>
      </c>
      <c r="B47" s="622" t="s">
        <v>1432</v>
      </c>
      <c r="C47" s="633"/>
      <c r="D47" s="360"/>
      <c r="E47" s="635"/>
      <c r="F47" s="1679"/>
      <c r="G47" s="635"/>
      <c r="H47" s="1679"/>
      <c r="I47" s="577"/>
      <c r="J47" s="639"/>
    </row>
    <row r="48" spans="1:10" ht="21" x14ac:dyDescent="0.2">
      <c r="A48" s="638" t="s">
        <v>1176</v>
      </c>
      <c r="B48" s="624" t="s">
        <v>1433</v>
      </c>
      <c r="C48" s="634">
        <f>C39+C40+C41+C42+C45</f>
        <v>16319</v>
      </c>
      <c r="D48" s="560">
        <f t="shared" ref="D48:H48" si="8">D39+D40+D41+D42+D45</f>
        <v>0</v>
      </c>
      <c r="E48" s="634">
        <f t="shared" si="8"/>
        <v>0</v>
      </c>
      <c r="F48" s="1683">
        <f t="shared" si="8"/>
        <v>0</v>
      </c>
      <c r="G48" s="634">
        <f t="shared" si="8"/>
        <v>0</v>
      </c>
      <c r="H48" s="1683">
        <f t="shared" si="8"/>
        <v>0</v>
      </c>
      <c r="I48" s="580">
        <f t="shared" si="0"/>
        <v>0</v>
      </c>
      <c r="J48" s="615">
        <f t="shared" si="1"/>
        <v>16319</v>
      </c>
    </row>
    <row r="49" spans="1:10" ht="12" thickBot="1" x14ac:dyDescent="0.25">
      <c r="A49" s="638" t="s">
        <v>1178</v>
      </c>
      <c r="B49" s="624" t="s">
        <v>1434</v>
      </c>
      <c r="C49" s="634">
        <f>C38-C48</f>
        <v>-15571</v>
      </c>
      <c r="D49" s="560">
        <f t="shared" ref="D49:H49" si="9">D38-D48</f>
        <v>0</v>
      </c>
      <c r="E49" s="634">
        <f t="shared" si="9"/>
        <v>0</v>
      </c>
      <c r="F49" s="1683">
        <f t="shared" si="9"/>
        <v>0</v>
      </c>
      <c r="G49" s="634">
        <f t="shared" si="9"/>
        <v>0</v>
      </c>
      <c r="H49" s="1683">
        <f t="shared" si="9"/>
        <v>4</v>
      </c>
      <c r="I49" s="580">
        <f t="shared" si="0"/>
        <v>4</v>
      </c>
      <c r="J49" s="615">
        <f t="shared" si="1"/>
        <v>-15567</v>
      </c>
    </row>
    <row r="50" spans="1:10" ht="12" thickBot="1" x14ac:dyDescent="0.25">
      <c r="A50" s="625" t="s">
        <v>1180</v>
      </c>
      <c r="B50" s="626" t="s">
        <v>1435</v>
      </c>
      <c r="C50" s="640">
        <f>C30+C49</f>
        <v>182726</v>
      </c>
      <c r="D50" s="602">
        <f t="shared" ref="D50:H50" si="10">D30+D49</f>
        <v>922</v>
      </c>
      <c r="E50" s="640">
        <f t="shared" si="10"/>
        <v>17353</v>
      </c>
      <c r="F50" s="1690">
        <f t="shared" si="10"/>
        <v>3229</v>
      </c>
      <c r="G50" s="640">
        <f t="shared" si="10"/>
        <v>178</v>
      </c>
      <c r="H50" s="1690">
        <f t="shared" si="10"/>
        <v>21365</v>
      </c>
      <c r="I50" s="583">
        <f t="shared" si="0"/>
        <v>42125</v>
      </c>
      <c r="J50" s="641">
        <f t="shared" si="1"/>
        <v>225773</v>
      </c>
    </row>
  </sheetData>
  <mergeCells count="4">
    <mergeCell ref="A1:J1"/>
    <mergeCell ref="A3:J3"/>
    <mergeCell ref="A4:J4"/>
    <mergeCell ref="A5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6" tint="-0.249977111117893"/>
    <pageSetUpPr fitToPage="1"/>
  </sheetPr>
  <dimension ref="A1:Q25"/>
  <sheetViews>
    <sheetView workbookViewId="0">
      <selection activeCell="C32" sqref="C32"/>
    </sheetView>
  </sheetViews>
  <sheetFormatPr defaultRowHeight="11.25" x14ac:dyDescent="0.2"/>
  <cols>
    <col min="1" max="1" width="8.140625" style="6" customWidth="1"/>
    <col min="2" max="2" width="58.42578125" style="6" customWidth="1"/>
    <col min="3" max="3" width="18.5703125" style="6" customWidth="1"/>
    <col min="4" max="10" width="13.42578125" style="6" customWidth="1"/>
    <col min="11" max="252" width="9.140625" style="6"/>
    <col min="253" max="253" width="8.140625" style="6" customWidth="1"/>
    <col min="254" max="254" width="41" style="6" customWidth="1"/>
    <col min="255" max="255" width="32.85546875" style="6" customWidth="1"/>
    <col min="256" max="508" width="9.140625" style="6"/>
    <col min="509" max="509" width="8.140625" style="6" customWidth="1"/>
    <col min="510" max="510" width="41" style="6" customWidth="1"/>
    <col min="511" max="511" width="32.85546875" style="6" customWidth="1"/>
    <col min="512" max="764" width="9.140625" style="6"/>
    <col min="765" max="765" width="8.140625" style="6" customWidth="1"/>
    <col min="766" max="766" width="41" style="6" customWidth="1"/>
    <col min="767" max="767" width="32.85546875" style="6" customWidth="1"/>
    <col min="768" max="1020" width="9.140625" style="6"/>
    <col min="1021" max="1021" width="8.140625" style="6" customWidth="1"/>
    <col min="1022" max="1022" width="41" style="6" customWidth="1"/>
    <col min="1023" max="1023" width="32.85546875" style="6" customWidth="1"/>
    <col min="1024" max="1276" width="9.140625" style="6"/>
    <col min="1277" max="1277" width="8.140625" style="6" customWidth="1"/>
    <col min="1278" max="1278" width="41" style="6" customWidth="1"/>
    <col min="1279" max="1279" width="32.85546875" style="6" customWidth="1"/>
    <col min="1280" max="1532" width="9.140625" style="6"/>
    <col min="1533" max="1533" width="8.140625" style="6" customWidth="1"/>
    <col min="1534" max="1534" width="41" style="6" customWidth="1"/>
    <col min="1535" max="1535" width="32.85546875" style="6" customWidth="1"/>
    <col min="1536" max="1788" width="9.140625" style="6"/>
    <col min="1789" max="1789" width="8.140625" style="6" customWidth="1"/>
    <col min="1790" max="1790" width="41" style="6" customWidth="1"/>
    <col min="1791" max="1791" width="32.85546875" style="6" customWidth="1"/>
    <col min="1792" max="2044" width="9.140625" style="6"/>
    <col min="2045" max="2045" width="8.140625" style="6" customWidth="1"/>
    <col min="2046" max="2046" width="41" style="6" customWidth="1"/>
    <col min="2047" max="2047" width="32.85546875" style="6" customWidth="1"/>
    <col min="2048" max="2300" width="9.140625" style="6"/>
    <col min="2301" max="2301" width="8.140625" style="6" customWidth="1"/>
    <col min="2302" max="2302" width="41" style="6" customWidth="1"/>
    <col min="2303" max="2303" width="32.85546875" style="6" customWidth="1"/>
    <col min="2304" max="2556" width="9.140625" style="6"/>
    <col min="2557" max="2557" width="8.140625" style="6" customWidth="1"/>
    <col min="2558" max="2558" width="41" style="6" customWidth="1"/>
    <col min="2559" max="2559" width="32.85546875" style="6" customWidth="1"/>
    <col min="2560" max="2812" width="9.140625" style="6"/>
    <col min="2813" max="2813" width="8.140625" style="6" customWidth="1"/>
    <col min="2814" max="2814" width="41" style="6" customWidth="1"/>
    <col min="2815" max="2815" width="32.85546875" style="6" customWidth="1"/>
    <col min="2816" max="3068" width="9.140625" style="6"/>
    <col min="3069" max="3069" width="8.140625" style="6" customWidth="1"/>
    <col min="3070" max="3070" width="41" style="6" customWidth="1"/>
    <col min="3071" max="3071" width="32.85546875" style="6" customWidth="1"/>
    <col min="3072" max="3324" width="9.140625" style="6"/>
    <col min="3325" max="3325" width="8.140625" style="6" customWidth="1"/>
    <col min="3326" max="3326" width="41" style="6" customWidth="1"/>
    <col min="3327" max="3327" width="32.85546875" style="6" customWidth="1"/>
    <col min="3328" max="3580" width="9.140625" style="6"/>
    <col min="3581" max="3581" width="8.140625" style="6" customWidth="1"/>
    <col min="3582" max="3582" width="41" style="6" customWidth="1"/>
    <col min="3583" max="3583" width="32.85546875" style="6" customWidth="1"/>
    <col min="3584" max="3836" width="9.140625" style="6"/>
    <col min="3837" max="3837" width="8.140625" style="6" customWidth="1"/>
    <col min="3838" max="3838" width="41" style="6" customWidth="1"/>
    <col min="3839" max="3839" width="32.85546875" style="6" customWidth="1"/>
    <col min="3840" max="4092" width="9.140625" style="6"/>
    <col min="4093" max="4093" width="8.140625" style="6" customWidth="1"/>
    <col min="4094" max="4094" width="41" style="6" customWidth="1"/>
    <col min="4095" max="4095" width="32.85546875" style="6" customWidth="1"/>
    <col min="4096" max="4348" width="9.140625" style="6"/>
    <col min="4349" max="4349" width="8.140625" style="6" customWidth="1"/>
    <col min="4350" max="4350" width="41" style="6" customWidth="1"/>
    <col min="4351" max="4351" width="32.85546875" style="6" customWidth="1"/>
    <col min="4352" max="4604" width="9.140625" style="6"/>
    <col min="4605" max="4605" width="8.140625" style="6" customWidth="1"/>
    <col min="4606" max="4606" width="41" style="6" customWidth="1"/>
    <col min="4607" max="4607" width="32.85546875" style="6" customWidth="1"/>
    <col min="4608" max="4860" width="9.140625" style="6"/>
    <col min="4861" max="4861" width="8.140625" style="6" customWidth="1"/>
    <col min="4862" max="4862" width="41" style="6" customWidth="1"/>
    <col min="4863" max="4863" width="32.85546875" style="6" customWidth="1"/>
    <col min="4864" max="5116" width="9.140625" style="6"/>
    <col min="5117" max="5117" width="8.140625" style="6" customWidth="1"/>
    <col min="5118" max="5118" width="41" style="6" customWidth="1"/>
    <col min="5119" max="5119" width="32.85546875" style="6" customWidth="1"/>
    <col min="5120" max="5372" width="9.140625" style="6"/>
    <col min="5373" max="5373" width="8.140625" style="6" customWidth="1"/>
    <col min="5374" max="5374" width="41" style="6" customWidth="1"/>
    <col min="5375" max="5375" width="32.85546875" style="6" customWidth="1"/>
    <col min="5376" max="5628" width="9.140625" style="6"/>
    <col min="5629" max="5629" width="8.140625" style="6" customWidth="1"/>
    <col min="5630" max="5630" width="41" style="6" customWidth="1"/>
    <col min="5631" max="5631" width="32.85546875" style="6" customWidth="1"/>
    <col min="5632" max="5884" width="9.140625" style="6"/>
    <col min="5885" max="5885" width="8.140625" style="6" customWidth="1"/>
    <col min="5886" max="5886" width="41" style="6" customWidth="1"/>
    <col min="5887" max="5887" width="32.85546875" style="6" customWidth="1"/>
    <col min="5888" max="6140" width="9.140625" style="6"/>
    <col min="6141" max="6141" width="8.140625" style="6" customWidth="1"/>
    <col min="6142" max="6142" width="41" style="6" customWidth="1"/>
    <col min="6143" max="6143" width="32.85546875" style="6" customWidth="1"/>
    <col min="6144" max="6396" width="9.140625" style="6"/>
    <col min="6397" max="6397" width="8.140625" style="6" customWidth="1"/>
    <col min="6398" max="6398" width="41" style="6" customWidth="1"/>
    <col min="6399" max="6399" width="32.85546875" style="6" customWidth="1"/>
    <col min="6400" max="6652" width="9.140625" style="6"/>
    <col min="6653" max="6653" width="8.140625" style="6" customWidth="1"/>
    <col min="6654" max="6654" width="41" style="6" customWidth="1"/>
    <col min="6655" max="6655" width="32.85546875" style="6" customWidth="1"/>
    <col min="6656" max="6908" width="9.140625" style="6"/>
    <col min="6909" max="6909" width="8.140625" style="6" customWidth="1"/>
    <col min="6910" max="6910" width="41" style="6" customWidth="1"/>
    <col min="6911" max="6911" width="32.85546875" style="6" customWidth="1"/>
    <col min="6912" max="7164" width="9.140625" style="6"/>
    <col min="7165" max="7165" width="8.140625" style="6" customWidth="1"/>
    <col min="7166" max="7166" width="41" style="6" customWidth="1"/>
    <col min="7167" max="7167" width="32.85546875" style="6" customWidth="1"/>
    <col min="7168" max="7420" width="9.140625" style="6"/>
    <col min="7421" max="7421" width="8.140625" style="6" customWidth="1"/>
    <col min="7422" max="7422" width="41" style="6" customWidth="1"/>
    <col min="7423" max="7423" width="32.85546875" style="6" customWidth="1"/>
    <col min="7424" max="7676" width="9.140625" style="6"/>
    <col min="7677" max="7677" width="8.140625" style="6" customWidth="1"/>
    <col min="7678" max="7678" width="41" style="6" customWidth="1"/>
    <col min="7679" max="7679" width="32.85546875" style="6" customWidth="1"/>
    <col min="7680" max="7932" width="9.140625" style="6"/>
    <col min="7933" max="7933" width="8.140625" style="6" customWidth="1"/>
    <col min="7934" max="7934" width="41" style="6" customWidth="1"/>
    <col min="7935" max="7935" width="32.85546875" style="6" customWidth="1"/>
    <col min="7936" max="8188" width="9.140625" style="6"/>
    <col min="8189" max="8189" width="8.140625" style="6" customWidth="1"/>
    <col min="8190" max="8190" width="41" style="6" customWidth="1"/>
    <col min="8191" max="8191" width="32.85546875" style="6" customWidth="1"/>
    <col min="8192" max="8444" width="9.140625" style="6"/>
    <col min="8445" max="8445" width="8.140625" style="6" customWidth="1"/>
    <col min="8446" max="8446" width="41" style="6" customWidth="1"/>
    <col min="8447" max="8447" width="32.85546875" style="6" customWidth="1"/>
    <col min="8448" max="8700" width="9.140625" style="6"/>
    <col min="8701" max="8701" width="8.140625" style="6" customWidth="1"/>
    <col min="8702" max="8702" width="41" style="6" customWidth="1"/>
    <col min="8703" max="8703" width="32.85546875" style="6" customWidth="1"/>
    <col min="8704" max="8956" width="9.140625" style="6"/>
    <col min="8957" max="8957" width="8.140625" style="6" customWidth="1"/>
    <col min="8958" max="8958" width="41" style="6" customWidth="1"/>
    <col min="8959" max="8959" width="32.85546875" style="6" customWidth="1"/>
    <col min="8960" max="9212" width="9.140625" style="6"/>
    <col min="9213" max="9213" width="8.140625" style="6" customWidth="1"/>
    <col min="9214" max="9214" width="41" style="6" customWidth="1"/>
    <col min="9215" max="9215" width="32.85546875" style="6" customWidth="1"/>
    <col min="9216" max="9468" width="9.140625" style="6"/>
    <col min="9469" max="9469" width="8.140625" style="6" customWidth="1"/>
    <col min="9470" max="9470" width="41" style="6" customWidth="1"/>
    <col min="9471" max="9471" width="32.85546875" style="6" customWidth="1"/>
    <col min="9472" max="9724" width="9.140625" style="6"/>
    <col min="9725" max="9725" width="8.140625" style="6" customWidth="1"/>
    <col min="9726" max="9726" width="41" style="6" customWidth="1"/>
    <col min="9727" max="9727" width="32.85546875" style="6" customWidth="1"/>
    <col min="9728" max="9980" width="9.140625" style="6"/>
    <col min="9981" max="9981" width="8.140625" style="6" customWidth="1"/>
    <col min="9982" max="9982" width="41" style="6" customWidth="1"/>
    <col min="9983" max="9983" width="32.85546875" style="6" customWidth="1"/>
    <col min="9984" max="10236" width="9.140625" style="6"/>
    <col min="10237" max="10237" width="8.140625" style="6" customWidth="1"/>
    <col min="10238" max="10238" width="41" style="6" customWidth="1"/>
    <col min="10239" max="10239" width="32.85546875" style="6" customWidth="1"/>
    <col min="10240" max="10492" width="9.140625" style="6"/>
    <col min="10493" max="10493" width="8.140625" style="6" customWidth="1"/>
    <col min="10494" max="10494" width="41" style="6" customWidth="1"/>
    <col min="10495" max="10495" width="32.85546875" style="6" customWidth="1"/>
    <col min="10496" max="10748" width="9.140625" style="6"/>
    <col min="10749" max="10749" width="8.140625" style="6" customWidth="1"/>
    <col min="10750" max="10750" width="41" style="6" customWidth="1"/>
    <col min="10751" max="10751" width="32.85546875" style="6" customWidth="1"/>
    <col min="10752" max="11004" width="9.140625" style="6"/>
    <col min="11005" max="11005" width="8.140625" style="6" customWidth="1"/>
    <col min="11006" max="11006" width="41" style="6" customWidth="1"/>
    <col min="11007" max="11007" width="32.85546875" style="6" customWidth="1"/>
    <col min="11008" max="11260" width="9.140625" style="6"/>
    <col min="11261" max="11261" width="8.140625" style="6" customWidth="1"/>
    <col min="11262" max="11262" width="41" style="6" customWidth="1"/>
    <col min="11263" max="11263" width="32.85546875" style="6" customWidth="1"/>
    <col min="11264" max="11516" width="9.140625" style="6"/>
    <col min="11517" max="11517" width="8.140625" style="6" customWidth="1"/>
    <col min="11518" max="11518" width="41" style="6" customWidth="1"/>
    <col min="11519" max="11519" width="32.85546875" style="6" customWidth="1"/>
    <col min="11520" max="11772" width="9.140625" style="6"/>
    <col min="11773" max="11773" width="8.140625" style="6" customWidth="1"/>
    <col min="11774" max="11774" width="41" style="6" customWidth="1"/>
    <col min="11775" max="11775" width="32.85546875" style="6" customWidth="1"/>
    <col min="11776" max="12028" width="9.140625" style="6"/>
    <col min="12029" max="12029" width="8.140625" style="6" customWidth="1"/>
    <col min="12030" max="12030" width="41" style="6" customWidth="1"/>
    <col min="12031" max="12031" width="32.85546875" style="6" customWidth="1"/>
    <col min="12032" max="12284" width="9.140625" style="6"/>
    <col min="12285" max="12285" width="8.140625" style="6" customWidth="1"/>
    <col min="12286" max="12286" width="41" style="6" customWidth="1"/>
    <col min="12287" max="12287" width="32.85546875" style="6" customWidth="1"/>
    <col min="12288" max="12540" width="9.140625" style="6"/>
    <col min="12541" max="12541" width="8.140625" style="6" customWidth="1"/>
    <col min="12542" max="12542" width="41" style="6" customWidth="1"/>
    <col min="12543" max="12543" width="32.85546875" style="6" customWidth="1"/>
    <col min="12544" max="12796" width="9.140625" style="6"/>
    <col min="12797" max="12797" width="8.140625" style="6" customWidth="1"/>
    <col min="12798" max="12798" width="41" style="6" customWidth="1"/>
    <col min="12799" max="12799" width="32.85546875" style="6" customWidth="1"/>
    <col min="12800" max="13052" width="9.140625" style="6"/>
    <col min="13053" max="13053" width="8.140625" style="6" customWidth="1"/>
    <col min="13054" max="13054" width="41" style="6" customWidth="1"/>
    <col min="13055" max="13055" width="32.85546875" style="6" customWidth="1"/>
    <col min="13056" max="13308" width="9.140625" style="6"/>
    <col min="13309" max="13309" width="8.140625" style="6" customWidth="1"/>
    <col min="13310" max="13310" width="41" style="6" customWidth="1"/>
    <col min="13311" max="13311" width="32.85546875" style="6" customWidth="1"/>
    <col min="13312" max="13564" width="9.140625" style="6"/>
    <col min="13565" max="13565" width="8.140625" style="6" customWidth="1"/>
    <col min="13566" max="13566" width="41" style="6" customWidth="1"/>
    <col min="13567" max="13567" width="32.85546875" style="6" customWidth="1"/>
    <col min="13568" max="13820" width="9.140625" style="6"/>
    <col min="13821" max="13821" width="8.140625" style="6" customWidth="1"/>
    <col min="13822" max="13822" width="41" style="6" customWidth="1"/>
    <col min="13823" max="13823" width="32.85546875" style="6" customWidth="1"/>
    <col min="13824" max="14076" width="9.140625" style="6"/>
    <col min="14077" max="14077" width="8.140625" style="6" customWidth="1"/>
    <col min="14078" max="14078" width="41" style="6" customWidth="1"/>
    <col min="14079" max="14079" width="32.85546875" style="6" customWidth="1"/>
    <col min="14080" max="14332" width="9.140625" style="6"/>
    <col min="14333" max="14333" width="8.140625" style="6" customWidth="1"/>
    <col min="14334" max="14334" width="41" style="6" customWidth="1"/>
    <col min="14335" max="14335" width="32.85546875" style="6" customWidth="1"/>
    <col min="14336" max="14588" width="9.140625" style="6"/>
    <col min="14589" max="14589" width="8.140625" style="6" customWidth="1"/>
    <col min="14590" max="14590" width="41" style="6" customWidth="1"/>
    <col min="14591" max="14591" width="32.85546875" style="6" customWidth="1"/>
    <col min="14592" max="14844" width="9.140625" style="6"/>
    <col min="14845" max="14845" width="8.140625" style="6" customWidth="1"/>
    <col min="14846" max="14846" width="41" style="6" customWidth="1"/>
    <col min="14847" max="14847" width="32.85546875" style="6" customWidth="1"/>
    <col min="14848" max="15100" width="9.140625" style="6"/>
    <col min="15101" max="15101" width="8.140625" style="6" customWidth="1"/>
    <col min="15102" max="15102" width="41" style="6" customWidth="1"/>
    <col min="15103" max="15103" width="32.85546875" style="6" customWidth="1"/>
    <col min="15104" max="15356" width="9.140625" style="6"/>
    <col min="15357" max="15357" width="8.140625" style="6" customWidth="1"/>
    <col min="15358" max="15358" width="41" style="6" customWidth="1"/>
    <col min="15359" max="15359" width="32.85546875" style="6" customWidth="1"/>
    <col min="15360" max="15612" width="9.140625" style="6"/>
    <col min="15613" max="15613" width="8.140625" style="6" customWidth="1"/>
    <col min="15614" max="15614" width="41" style="6" customWidth="1"/>
    <col min="15615" max="15615" width="32.85546875" style="6" customWidth="1"/>
    <col min="15616" max="15868" width="9.140625" style="6"/>
    <col min="15869" max="15869" width="8.140625" style="6" customWidth="1"/>
    <col min="15870" max="15870" width="41" style="6" customWidth="1"/>
    <col min="15871" max="15871" width="32.85546875" style="6" customWidth="1"/>
    <col min="15872" max="16124" width="9.140625" style="6"/>
    <col min="16125" max="16125" width="8.140625" style="6" customWidth="1"/>
    <col min="16126" max="16126" width="41" style="6" customWidth="1"/>
    <col min="16127" max="16127" width="32.85546875" style="6" customWidth="1"/>
    <col min="16128" max="16384" width="9.140625" style="6"/>
  </cols>
  <sheetData>
    <row r="1" spans="1:17" x14ac:dyDescent="0.2">
      <c r="A1" s="2188" t="s">
        <v>3042</v>
      </c>
      <c r="B1" s="2188"/>
      <c r="C1" s="2188"/>
      <c r="D1" s="2188"/>
      <c r="E1" s="2188"/>
      <c r="F1" s="2188"/>
      <c r="G1" s="2188"/>
      <c r="H1" s="2188"/>
      <c r="I1" s="2188"/>
      <c r="J1" s="2188"/>
      <c r="K1" s="594"/>
      <c r="L1" s="594"/>
      <c r="M1" s="594"/>
      <c r="N1" s="594"/>
      <c r="O1" s="594"/>
      <c r="P1" s="594"/>
      <c r="Q1" s="594"/>
    </row>
    <row r="2" spans="1:17" ht="20.25" x14ac:dyDescent="0.3">
      <c r="A2" s="42"/>
      <c r="B2" s="328"/>
      <c r="C2" s="43"/>
      <c r="D2" s="43"/>
      <c r="E2" s="43"/>
      <c r="F2" s="43"/>
      <c r="G2" s="43"/>
      <c r="H2" s="43"/>
      <c r="I2" s="43"/>
      <c r="J2" s="43"/>
      <c r="K2" s="43"/>
      <c r="L2" s="43"/>
      <c r="M2" s="44"/>
      <c r="N2" s="42"/>
      <c r="O2" s="42"/>
      <c r="P2" s="42"/>
      <c r="Q2" s="42"/>
    </row>
    <row r="3" spans="1:17" x14ac:dyDescent="0.2">
      <c r="A3" s="2208" t="s">
        <v>53</v>
      </c>
      <c r="B3" s="2208"/>
      <c r="C3" s="2208"/>
      <c r="D3" s="2208"/>
      <c r="E3" s="2208"/>
      <c r="F3" s="2208"/>
      <c r="G3" s="2208"/>
      <c r="H3" s="2208"/>
      <c r="I3" s="2208"/>
      <c r="J3" s="2208"/>
      <c r="K3" s="595"/>
      <c r="L3" s="595"/>
      <c r="M3" s="595"/>
      <c r="N3" s="595"/>
      <c r="O3" s="595"/>
      <c r="P3" s="595"/>
      <c r="Q3" s="595"/>
    </row>
    <row r="4" spans="1:17" x14ac:dyDescent="0.2">
      <c r="A4" s="2208" t="s">
        <v>2737</v>
      </c>
      <c r="B4" s="2208"/>
      <c r="C4" s="2208"/>
      <c r="D4" s="2208"/>
      <c r="E4" s="2208"/>
      <c r="F4" s="2208"/>
      <c r="G4" s="2208"/>
      <c r="H4" s="2208"/>
      <c r="I4" s="2208"/>
      <c r="J4" s="2208"/>
      <c r="K4" s="596"/>
      <c r="L4" s="596"/>
      <c r="M4" s="596"/>
      <c r="N4" s="596"/>
      <c r="O4" s="596"/>
      <c r="P4" s="596"/>
      <c r="Q4" s="596"/>
    </row>
    <row r="5" spans="1:17" ht="11.25" customHeight="1" thickBot="1" x14ac:dyDescent="0.25">
      <c r="A5" s="2209" t="s">
        <v>284</v>
      </c>
      <c r="B5" s="2209"/>
      <c r="C5" s="2209"/>
      <c r="D5" s="2209"/>
      <c r="E5" s="2209"/>
      <c r="F5" s="2209"/>
      <c r="G5" s="2209"/>
      <c r="H5" s="2209"/>
      <c r="I5" s="2209"/>
      <c r="J5" s="2209"/>
      <c r="K5" s="597"/>
      <c r="L5" s="597"/>
      <c r="M5" s="597"/>
      <c r="N5" s="597"/>
      <c r="O5" s="597"/>
      <c r="P5" s="597"/>
      <c r="Q5" s="597"/>
    </row>
    <row r="6" spans="1:17" s="590" customFormat="1" ht="34.5" thickBot="1" x14ac:dyDescent="0.25">
      <c r="A6" s="603" t="s">
        <v>445</v>
      </c>
      <c r="B6" s="604" t="s">
        <v>82</v>
      </c>
      <c r="C6" s="604" t="s">
        <v>74</v>
      </c>
      <c r="D6" s="605" t="s">
        <v>1109</v>
      </c>
      <c r="E6" s="605" t="s">
        <v>631</v>
      </c>
      <c r="F6" s="605" t="s">
        <v>487</v>
      </c>
      <c r="G6" s="605" t="s">
        <v>651</v>
      </c>
      <c r="H6" s="605" t="s">
        <v>903</v>
      </c>
      <c r="I6" s="606" t="s">
        <v>1110</v>
      </c>
      <c r="J6" s="614" t="s">
        <v>1111</v>
      </c>
    </row>
    <row r="7" spans="1:17" s="592" customFormat="1" ht="15" customHeight="1" x14ac:dyDescent="0.2">
      <c r="A7" s="607" t="s">
        <v>1071</v>
      </c>
      <c r="B7" s="598" t="s">
        <v>1072</v>
      </c>
      <c r="C7" s="536">
        <v>2258585</v>
      </c>
      <c r="D7" s="360">
        <v>9305</v>
      </c>
      <c r="E7" s="1679">
        <v>121377</v>
      </c>
      <c r="F7" s="1679">
        <v>1478</v>
      </c>
      <c r="G7" s="1679">
        <v>9103</v>
      </c>
      <c r="H7" s="1679">
        <v>171951</v>
      </c>
      <c r="I7" s="360">
        <f>SUM(E7:H7)</f>
        <v>303909</v>
      </c>
      <c r="J7" s="615">
        <f>C7+D7+I7</f>
        <v>2571799</v>
      </c>
    </row>
    <row r="8" spans="1:17" s="592" customFormat="1" ht="15" customHeight="1" x14ac:dyDescent="0.2">
      <c r="A8" s="607" t="s">
        <v>1073</v>
      </c>
      <c r="B8" s="598" t="s">
        <v>1074</v>
      </c>
      <c r="C8" s="536">
        <v>1874018</v>
      </c>
      <c r="D8" s="360">
        <v>294348</v>
      </c>
      <c r="E8" s="1679">
        <v>494126</v>
      </c>
      <c r="F8" s="1679">
        <v>104162</v>
      </c>
      <c r="G8" s="1679">
        <v>60126</v>
      </c>
      <c r="H8" s="1679">
        <v>478527</v>
      </c>
      <c r="I8" s="360">
        <f t="shared" ref="I8:I25" si="0">SUM(E8:H8)</f>
        <v>1136941</v>
      </c>
      <c r="J8" s="615">
        <f>C8+D8+I8</f>
        <v>3305307</v>
      </c>
    </row>
    <row r="9" spans="1:17" s="593" customFormat="1" ht="15" customHeight="1" x14ac:dyDescent="0.2">
      <c r="A9" s="608" t="s">
        <v>1075</v>
      </c>
      <c r="B9" s="599" t="s">
        <v>1076</v>
      </c>
      <c r="C9" s="560">
        <f>C7-C8</f>
        <v>384567</v>
      </c>
      <c r="D9" s="560">
        <f t="shared" ref="D9:J9" si="1">D7-D8</f>
        <v>-285043</v>
      </c>
      <c r="E9" s="1683">
        <f t="shared" si="1"/>
        <v>-372749</v>
      </c>
      <c r="F9" s="1683">
        <f t="shared" si="1"/>
        <v>-102684</v>
      </c>
      <c r="G9" s="1683">
        <f t="shared" si="1"/>
        <v>-51023</v>
      </c>
      <c r="H9" s="1683">
        <f t="shared" si="1"/>
        <v>-306576</v>
      </c>
      <c r="I9" s="581">
        <f t="shared" si="0"/>
        <v>-833032</v>
      </c>
      <c r="J9" s="616">
        <f t="shared" si="1"/>
        <v>-733508</v>
      </c>
    </row>
    <row r="10" spans="1:17" s="592" customFormat="1" ht="15" customHeight="1" x14ac:dyDescent="0.2">
      <c r="A10" s="607" t="s">
        <v>1077</v>
      </c>
      <c r="B10" s="598" t="s">
        <v>1078</v>
      </c>
      <c r="C10" s="536">
        <v>2862207</v>
      </c>
      <c r="D10" s="360">
        <v>294108</v>
      </c>
      <c r="E10" s="1679">
        <v>378191</v>
      </c>
      <c r="F10" s="1679">
        <v>105299</v>
      </c>
      <c r="G10" s="1679">
        <v>55879</v>
      </c>
      <c r="H10" s="1679">
        <v>312310</v>
      </c>
      <c r="I10" s="360">
        <f t="shared" si="0"/>
        <v>851679</v>
      </c>
      <c r="J10" s="615">
        <f>C10+D10+I10</f>
        <v>4007994</v>
      </c>
    </row>
    <row r="11" spans="1:17" s="592" customFormat="1" ht="15" customHeight="1" x14ac:dyDescent="0.2">
      <c r="A11" s="607" t="s">
        <v>1079</v>
      </c>
      <c r="B11" s="598" t="s">
        <v>1080</v>
      </c>
      <c r="C11" s="536">
        <v>1324068</v>
      </c>
      <c r="D11" s="360"/>
      <c r="E11" s="1679"/>
      <c r="F11" s="1679"/>
      <c r="G11" s="1679"/>
      <c r="H11" s="1679"/>
      <c r="I11" s="360">
        <f t="shared" si="0"/>
        <v>0</v>
      </c>
      <c r="J11" s="615">
        <f>C11+D11+I11</f>
        <v>1324068</v>
      </c>
    </row>
    <row r="12" spans="1:17" s="593" customFormat="1" ht="15" customHeight="1" x14ac:dyDescent="0.2">
      <c r="A12" s="608" t="s">
        <v>1081</v>
      </c>
      <c r="B12" s="599" t="s">
        <v>1082</v>
      </c>
      <c r="C12" s="560">
        <f>C10-C11</f>
        <v>1538139</v>
      </c>
      <c r="D12" s="560">
        <f t="shared" ref="D12:J12" si="2">D10-D11</f>
        <v>294108</v>
      </c>
      <c r="E12" s="1683">
        <f t="shared" si="2"/>
        <v>378191</v>
      </c>
      <c r="F12" s="1683">
        <f t="shared" si="2"/>
        <v>105299</v>
      </c>
      <c r="G12" s="1683">
        <f t="shared" si="2"/>
        <v>55879</v>
      </c>
      <c r="H12" s="1683">
        <f t="shared" si="2"/>
        <v>312310</v>
      </c>
      <c r="I12" s="581">
        <f t="shared" si="0"/>
        <v>851679</v>
      </c>
      <c r="J12" s="616">
        <f t="shared" si="2"/>
        <v>2683926</v>
      </c>
    </row>
    <row r="13" spans="1:17" s="593" customFormat="1" ht="15" customHeight="1" x14ac:dyDescent="0.2">
      <c r="A13" s="608" t="s">
        <v>1083</v>
      </c>
      <c r="B13" s="599" t="s">
        <v>1084</v>
      </c>
      <c r="C13" s="560">
        <f>C9+C12</f>
        <v>1922706</v>
      </c>
      <c r="D13" s="560">
        <f t="shared" ref="D13:J13" si="3">D9+D12</f>
        <v>9065</v>
      </c>
      <c r="E13" s="1683">
        <f t="shared" si="3"/>
        <v>5442</v>
      </c>
      <c r="F13" s="1683">
        <f t="shared" si="3"/>
        <v>2615</v>
      </c>
      <c r="G13" s="1683">
        <f t="shared" si="3"/>
        <v>4856</v>
      </c>
      <c r="H13" s="1683">
        <f t="shared" si="3"/>
        <v>5734</v>
      </c>
      <c r="I13" s="581">
        <f t="shared" si="0"/>
        <v>18647</v>
      </c>
      <c r="J13" s="616">
        <f t="shared" si="3"/>
        <v>1950418</v>
      </c>
    </row>
    <row r="14" spans="1:17" s="592" customFormat="1" ht="15" customHeight="1" x14ac:dyDescent="0.2">
      <c r="A14" s="607" t="s">
        <v>1085</v>
      </c>
      <c r="B14" s="598" t="s">
        <v>1086</v>
      </c>
      <c r="C14" s="536">
        <v>0</v>
      </c>
      <c r="D14" s="536">
        <v>0</v>
      </c>
      <c r="E14" s="1681">
        <v>0</v>
      </c>
      <c r="F14" s="1681">
        <v>0</v>
      </c>
      <c r="G14" s="1681">
        <v>0</v>
      </c>
      <c r="H14" s="1681">
        <v>0</v>
      </c>
      <c r="I14" s="360">
        <f t="shared" si="0"/>
        <v>0</v>
      </c>
      <c r="J14" s="616">
        <v>0</v>
      </c>
    </row>
    <row r="15" spans="1:17" s="592" customFormat="1" ht="15" customHeight="1" x14ac:dyDescent="0.2">
      <c r="A15" s="607" t="s">
        <v>1087</v>
      </c>
      <c r="B15" s="598" t="s">
        <v>1088</v>
      </c>
      <c r="C15" s="536">
        <v>0</v>
      </c>
      <c r="D15" s="536">
        <v>0</v>
      </c>
      <c r="E15" s="1681">
        <v>0</v>
      </c>
      <c r="F15" s="1681">
        <v>0</v>
      </c>
      <c r="G15" s="1681">
        <v>0</v>
      </c>
      <c r="H15" s="1681">
        <v>0</v>
      </c>
      <c r="I15" s="360">
        <f t="shared" si="0"/>
        <v>0</v>
      </c>
      <c r="J15" s="616">
        <v>0</v>
      </c>
    </row>
    <row r="16" spans="1:17" s="592" customFormat="1" ht="15" customHeight="1" x14ac:dyDescent="0.2">
      <c r="A16" s="608" t="s">
        <v>1089</v>
      </c>
      <c r="B16" s="599" t="s">
        <v>1090</v>
      </c>
      <c r="C16" s="560">
        <v>0</v>
      </c>
      <c r="D16" s="536">
        <v>0</v>
      </c>
      <c r="E16" s="1681">
        <v>0</v>
      </c>
      <c r="F16" s="1681">
        <v>0</v>
      </c>
      <c r="G16" s="1681">
        <v>0</v>
      </c>
      <c r="H16" s="1681">
        <v>0</v>
      </c>
      <c r="I16" s="360">
        <f t="shared" si="0"/>
        <v>0</v>
      </c>
      <c r="J16" s="616">
        <v>0</v>
      </c>
    </row>
    <row r="17" spans="1:10" s="592" customFormat="1" ht="15" customHeight="1" x14ac:dyDescent="0.2">
      <c r="A17" s="607" t="s">
        <v>1091</v>
      </c>
      <c r="B17" s="598" t="s">
        <v>1092</v>
      </c>
      <c r="C17" s="536">
        <v>0</v>
      </c>
      <c r="D17" s="536">
        <v>0</v>
      </c>
      <c r="E17" s="1681">
        <v>0</v>
      </c>
      <c r="F17" s="1681">
        <v>0</v>
      </c>
      <c r="G17" s="1681">
        <v>0</v>
      </c>
      <c r="H17" s="1681">
        <v>0</v>
      </c>
      <c r="I17" s="360">
        <f t="shared" si="0"/>
        <v>0</v>
      </c>
      <c r="J17" s="616">
        <v>0</v>
      </c>
    </row>
    <row r="18" spans="1:10" s="592" customFormat="1" ht="15" customHeight="1" x14ac:dyDescent="0.2">
      <c r="A18" s="607" t="s">
        <v>1093</v>
      </c>
      <c r="B18" s="598" t="s">
        <v>1094</v>
      </c>
      <c r="C18" s="536">
        <v>0</v>
      </c>
      <c r="D18" s="536">
        <v>0</v>
      </c>
      <c r="E18" s="1681">
        <v>0</v>
      </c>
      <c r="F18" s="1681">
        <v>0</v>
      </c>
      <c r="G18" s="1681">
        <v>0</v>
      </c>
      <c r="H18" s="1681">
        <v>0</v>
      </c>
      <c r="I18" s="360">
        <f t="shared" si="0"/>
        <v>0</v>
      </c>
      <c r="J18" s="616">
        <v>0</v>
      </c>
    </row>
    <row r="19" spans="1:10" s="592" customFormat="1" ht="15" customHeight="1" x14ac:dyDescent="0.2">
      <c r="A19" s="608" t="s">
        <v>1095</v>
      </c>
      <c r="B19" s="599" t="s">
        <v>1096</v>
      </c>
      <c r="C19" s="560">
        <v>0</v>
      </c>
      <c r="D19" s="536">
        <v>0</v>
      </c>
      <c r="E19" s="1681">
        <v>0</v>
      </c>
      <c r="F19" s="1681">
        <v>0</v>
      </c>
      <c r="G19" s="1681">
        <v>0</v>
      </c>
      <c r="H19" s="1681">
        <v>0</v>
      </c>
      <c r="I19" s="360">
        <f t="shared" si="0"/>
        <v>0</v>
      </c>
      <c r="J19" s="616">
        <v>0</v>
      </c>
    </row>
    <row r="20" spans="1:10" s="592" customFormat="1" ht="15" customHeight="1" thickBot="1" x14ac:dyDescent="0.25">
      <c r="A20" s="608" t="s">
        <v>1097</v>
      </c>
      <c r="B20" s="599" t="s">
        <v>1098</v>
      </c>
      <c r="C20" s="560">
        <v>0</v>
      </c>
      <c r="D20" s="536">
        <v>0</v>
      </c>
      <c r="E20" s="1681">
        <v>0</v>
      </c>
      <c r="F20" s="1681">
        <v>0</v>
      </c>
      <c r="G20" s="1681">
        <v>0</v>
      </c>
      <c r="H20" s="1681">
        <v>0</v>
      </c>
      <c r="I20" s="360">
        <f t="shared" si="0"/>
        <v>0</v>
      </c>
      <c r="J20" s="616">
        <v>0</v>
      </c>
    </row>
    <row r="21" spans="1:10" s="593" customFormat="1" ht="15" customHeight="1" thickBot="1" x14ac:dyDescent="0.25">
      <c r="A21" s="600" t="s">
        <v>1099</v>
      </c>
      <c r="B21" s="601" t="s">
        <v>1100</v>
      </c>
      <c r="C21" s="602">
        <f>C13+C20</f>
        <v>1922706</v>
      </c>
      <c r="D21" s="602">
        <f t="shared" ref="D21:J21" si="4">D13+D20</f>
        <v>9065</v>
      </c>
      <c r="E21" s="1690">
        <f t="shared" si="4"/>
        <v>5442</v>
      </c>
      <c r="F21" s="1690">
        <f t="shared" si="4"/>
        <v>2615</v>
      </c>
      <c r="G21" s="1690">
        <f t="shared" si="4"/>
        <v>4856</v>
      </c>
      <c r="H21" s="1690">
        <f t="shared" si="4"/>
        <v>5734</v>
      </c>
      <c r="I21" s="584">
        <f t="shared" si="0"/>
        <v>18647</v>
      </c>
      <c r="J21" s="617">
        <f t="shared" si="4"/>
        <v>1950418</v>
      </c>
    </row>
    <row r="22" spans="1:10" s="593" customFormat="1" ht="15" customHeight="1" x14ac:dyDescent="0.2">
      <c r="A22" s="608" t="s">
        <v>1101</v>
      </c>
      <c r="B22" s="599" t="s">
        <v>1102</v>
      </c>
      <c r="C22" s="560">
        <v>49468</v>
      </c>
      <c r="D22" s="581"/>
      <c r="E22" s="1687"/>
      <c r="F22" s="1687"/>
      <c r="G22" s="1687"/>
      <c r="H22" s="1687"/>
      <c r="I22" s="581">
        <f t="shared" si="0"/>
        <v>0</v>
      </c>
      <c r="J22" s="615">
        <f>C22+D22+I22</f>
        <v>49468</v>
      </c>
    </row>
    <row r="23" spans="1:10" s="593" customFormat="1" ht="15" customHeight="1" x14ac:dyDescent="0.2">
      <c r="A23" s="608" t="s">
        <v>1103</v>
      </c>
      <c r="B23" s="599" t="s">
        <v>1104</v>
      </c>
      <c r="C23" s="560">
        <f>C21-C22</f>
        <v>1873238</v>
      </c>
      <c r="D23" s="560">
        <f t="shared" ref="D23:J23" si="5">D21-D22</f>
        <v>9065</v>
      </c>
      <c r="E23" s="1683">
        <f t="shared" si="5"/>
        <v>5442</v>
      </c>
      <c r="F23" s="1683">
        <f t="shared" si="5"/>
        <v>2615</v>
      </c>
      <c r="G23" s="1683">
        <f t="shared" si="5"/>
        <v>4856</v>
      </c>
      <c r="H23" s="1683">
        <f t="shared" si="5"/>
        <v>5734</v>
      </c>
      <c r="I23" s="581">
        <f t="shared" si="0"/>
        <v>18647</v>
      </c>
      <c r="J23" s="616">
        <f t="shared" si="5"/>
        <v>1900950</v>
      </c>
    </row>
    <row r="24" spans="1:10" s="592" customFormat="1" ht="15" customHeight="1" x14ac:dyDescent="0.2">
      <c r="A24" s="608" t="s">
        <v>1105</v>
      </c>
      <c r="B24" s="599" t="s">
        <v>1106</v>
      </c>
      <c r="C24" s="560">
        <v>0</v>
      </c>
      <c r="D24" s="536">
        <v>0</v>
      </c>
      <c r="E24" s="1681">
        <v>0</v>
      </c>
      <c r="F24" s="1681">
        <v>0</v>
      </c>
      <c r="G24" s="1681">
        <v>0</v>
      </c>
      <c r="H24" s="1681">
        <v>0</v>
      </c>
      <c r="I24" s="360">
        <f t="shared" si="0"/>
        <v>0</v>
      </c>
      <c r="J24" s="616">
        <v>0</v>
      </c>
    </row>
    <row r="25" spans="1:10" s="592" customFormat="1" ht="15" customHeight="1" thickBot="1" x14ac:dyDescent="0.25">
      <c r="A25" s="609" t="s">
        <v>1107</v>
      </c>
      <c r="B25" s="610" t="s">
        <v>1108</v>
      </c>
      <c r="C25" s="611">
        <v>0</v>
      </c>
      <c r="D25" s="612">
        <v>0</v>
      </c>
      <c r="E25" s="612">
        <v>0</v>
      </c>
      <c r="F25" s="612">
        <v>0</v>
      </c>
      <c r="G25" s="612">
        <v>0</v>
      </c>
      <c r="H25" s="612">
        <v>0</v>
      </c>
      <c r="I25" s="613">
        <f t="shared" si="0"/>
        <v>0</v>
      </c>
      <c r="J25" s="618">
        <v>0</v>
      </c>
    </row>
  </sheetData>
  <mergeCells count="4">
    <mergeCell ref="A3:J3"/>
    <mergeCell ref="A4:J4"/>
    <mergeCell ref="A5:J5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249977111117893"/>
    <pageSetUpPr fitToPage="1"/>
  </sheetPr>
  <dimension ref="A1:T48"/>
  <sheetViews>
    <sheetView topLeftCell="A10" zoomScale="120" workbookViewId="0">
      <selection activeCell="D18" sqref="D18"/>
    </sheetView>
  </sheetViews>
  <sheetFormatPr defaultColWidth="9.140625" defaultRowHeight="11.25" x14ac:dyDescent="0.2"/>
  <cols>
    <col min="1" max="1" width="4.85546875" style="760" customWidth="1"/>
    <col min="2" max="2" width="48.42578125" style="760" customWidth="1"/>
    <col min="3" max="5" width="9.42578125" style="763" customWidth="1"/>
    <col min="6" max="6" width="41.7109375" style="763" customWidth="1"/>
    <col min="7" max="7" width="9.42578125" style="763" customWidth="1"/>
    <col min="8" max="9" width="9.42578125" style="760" customWidth="1"/>
    <col min="10" max="20" width="9.140625" style="760"/>
    <col min="21" max="16384" width="9.140625" style="761"/>
  </cols>
  <sheetData>
    <row r="1" spans="1:20" x14ac:dyDescent="0.2">
      <c r="A1" s="1885" t="s">
        <v>3021</v>
      </c>
      <c r="B1" s="1885"/>
      <c r="C1" s="1885"/>
      <c r="D1" s="1885"/>
      <c r="E1" s="1885"/>
      <c r="F1" s="1885"/>
      <c r="G1" s="1885"/>
      <c r="H1" s="1885"/>
      <c r="I1" s="1885"/>
    </row>
    <row r="2" spans="1:20" x14ac:dyDescent="0.2">
      <c r="G2" s="764"/>
    </row>
    <row r="3" spans="1:20" s="766" customFormat="1" ht="12.75" customHeight="1" x14ac:dyDescent="0.2">
      <c r="A3" s="1886" t="s">
        <v>53</v>
      </c>
      <c r="B3" s="1886"/>
      <c r="C3" s="1886"/>
      <c r="D3" s="1886"/>
      <c r="E3" s="1886"/>
      <c r="F3" s="1886"/>
      <c r="G3" s="1886"/>
      <c r="H3" s="1886"/>
      <c r="I3" s="1886"/>
      <c r="J3" s="765"/>
      <c r="K3" s="765"/>
      <c r="L3" s="765"/>
      <c r="M3" s="765"/>
      <c r="N3" s="765"/>
      <c r="O3" s="765"/>
      <c r="P3" s="765"/>
      <c r="Q3" s="765"/>
      <c r="R3" s="765"/>
      <c r="S3" s="765"/>
      <c r="T3" s="765"/>
    </row>
    <row r="4" spans="1:20" s="766" customFormat="1" ht="12.75" customHeight="1" x14ac:dyDescent="0.2">
      <c r="A4" s="1886" t="s">
        <v>2755</v>
      </c>
      <c r="B4" s="1886"/>
      <c r="C4" s="1886"/>
      <c r="D4" s="1886"/>
      <c r="E4" s="1886"/>
      <c r="F4" s="1886"/>
      <c r="G4" s="1886"/>
      <c r="H4" s="1886"/>
      <c r="I4" s="1886"/>
      <c r="J4" s="765"/>
      <c r="K4" s="765"/>
      <c r="L4" s="765"/>
      <c r="M4" s="765"/>
      <c r="N4" s="765"/>
      <c r="O4" s="765"/>
      <c r="P4" s="765"/>
      <c r="Q4" s="765"/>
      <c r="R4" s="765"/>
      <c r="S4" s="765"/>
      <c r="T4" s="765"/>
    </row>
    <row r="5" spans="1:20" s="766" customFormat="1" x14ac:dyDescent="0.2">
      <c r="A5" s="1888" t="s">
        <v>293</v>
      </c>
      <c r="B5" s="1888"/>
      <c r="C5" s="1888"/>
      <c r="D5" s="1888"/>
      <c r="E5" s="1888"/>
      <c r="F5" s="1888"/>
      <c r="G5" s="1888"/>
      <c r="H5" s="1888"/>
      <c r="I5" s="1888"/>
      <c r="J5" s="765"/>
      <c r="K5" s="765"/>
      <c r="L5" s="765"/>
      <c r="M5" s="765"/>
      <c r="N5" s="765"/>
      <c r="O5" s="765"/>
      <c r="P5" s="765"/>
      <c r="Q5" s="765"/>
      <c r="R5" s="765"/>
      <c r="S5" s="765"/>
      <c r="T5" s="765"/>
    </row>
    <row r="6" spans="1:20" s="766" customFormat="1" ht="11.25" customHeight="1" x14ac:dyDescent="0.2">
      <c r="A6" s="1910" t="s">
        <v>55</v>
      </c>
      <c r="B6" s="1890" t="s">
        <v>56</v>
      </c>
      <c r="C6" s="1907" t="s">
        <v>57</v>
      </c>
      <c r="D6" s="1907" t="s">
        <v>58</v>
      </c>
      <c r="E6" s="1907" t="s">
        <v>59</v>
      </c>
      <c r="F6" s="1884" t="s">
        <v>446</v>
      </c>
      <c r="G6" s="1909" t="s">
        <v>447</v>
      </c>
      <c r="H6" s="1884" t="s">
        <v>448</v>
      </c>
      <c r="I6" s="1884" t="s">
        <v>557</v>
      </c>
      <c r="J6" s="765"/>
      <c r="K6" s="765"/>
      <c r="L6" s="765"/>
      <c r="M6" s="765"/>
      <c r="N6" s="765"/>
    </row>
    <row r="7" spans="1:20" s="766" customFormat="1" x14ac:dyDescent="0.2">
      <c r="A7" s="1911"/>
      <c r="B7" s="1890"/>
      <c r="C7" s="1908"/>
      <c r="D7" s="1908"/>
      <c r="E7" s="1908"/>
      <c r="F7" s="1884"/>
      <c r="G7" s="1909"/>
      <c r="H7" s="1884"/>
      <c r="I7" s="1884"/>
      <c r="J7" s="765"/>
      <c r="K7" s="765"/>
    </row>
    <row r="8" spans="1:20" s="771" customFormat="1" ht="39" x14ac:dyDescent="0.2">
      <c r="A8" s="1912"/>
      <c r="B8" s="768" t="s">
        <v>60</v>
      </c>
      <c r="C8" s="1310" t="s">
        <v>3059</v>
      </c>
      <c r="D8" s="1310" t="s">
        <v>3055</v>
      </c>
      <c r="E8" s="1310" t="s">
        <v>3056</v>
      </c>
      <c r="F8" s="821" t="s">
        <v>64</v>
      </c>
      <c r="G8" s="1310" t="s">
        <v>3059</v>
      </c>
      <c r="H8" s="1310" t="s">
        <v>3055</v>
      </c>
      <c r="I8" s="1310" t="s">
        <v>3056</v>
      </c>
      <c r="J8" s="770"/>
      <c r="K8" s="770"/>
    </row>
    <row r="9" spans="1:20" x14ac:dyDescent="0.2">
      <c r="A9" s="772">
        <v>1</v>
      </c>
      <c r="B9" s="773" t="s">
        <v>24</v>
      </c>
      <c r="C9" s="1528"/>
      <c r="D9" s="774"/>
      <c r="E9" s="1528"/>
      <c r="F9" s="1548" t="s">
        <v>25</v>
      </c>
      <c r="G9" s="1514"/>
      <c r="H9" s="785"/>
      <c r="I9" s="1568"/>
      <c r="L9" s="761"/>
      <c r="M9" s="761"/>
      <c r="N9" s="761"/>
      <c r="O9" s="761"/>
      <c r="P9" s="761"/>
      <c r="Q9" s="761"/>
      <c r="R9" s="761"/>
      <c r="S9" s="761"/>
      <c r="T9" s="761"/>
    </row>
    <row r="10" spans="1:20" x14ac:dyDescent="0.2">
      <c r="A10" s="776">
        <f t="shared" ref="A10:A46" si="0">A9+1</f>
        <v>2</v>
      </c>
      <c r="B10" s="777"/>
      <c r="C10" s="1557"/>
      <c r="D10" s="786"/>
      <c r="E10" s="1557"/>
      <c r="F10" s="786"/>
      <c r="G10" s="1550"/>
      <c r="H10" s="785"/>
      <c r="I10" s="1569"/>
      <c r="L10" s="761"/>
      <c r="M10" s="761"/>
      <c r="N10" s="761"/>
      <c r="O10" s="761"/>
      <c r="P10" s="761"/>
      <c r="Q10" s="761"/>
      <c r="R10" s="761"/>
      <c r="S10" s="761"/>
      <c r="T10" s="761"/>
    </row>
    <row r="11" spans="1:20" x14ac:dyDescent="0.2">
      <c r="A11" s="776">
        <f t="shared" si="0"/>
        <v>3</v>
      </c>
      <c r="B11" s="777" t="s">
        <v>37</v>
      </c>
      <c r="C11" s="1557">
        <f>[1]Össz.önkor.mérleg.!C14</f>
        <v>0</v>
      </c>
      <c r="D11" s="786"/>
      <c r="E11" s="1583"/>
      <c r="F11" s="803" t="s">
        <v>34</v>
      </c>
      <c r="G11" s="1551"/>
      <c r="H11" s="785"/>
      <c r="I11" s="1569"/>
      <c r="L11" s="761"/>
      <c r="M11" s="761"/>
      <c r="N11" s="761"/>
      <c r="O11" s="761"/>
      <c r="P11" s="761"/>
      <c r="Q11" s="761"/>
      <c r="R11" s="761"/>
      <c r="S11" s="761"/>
      <c r="T11" s="761"/>
    </row>
    <row r="12" spans="1:20" x14ac:dyDescent="0.2">
      <c r="A12" s="776">
        <f t="shared" si="0"/>
        <v>4</v>
      </c>
      <c r="B12" s="777" t="s">
        <v>861</v>
      </c>
      <c r="C12" s="1557">
        <f>[1]Össz.önkor.mérleg.!C15</f>
        <v>0</v>
      </c>
      <c r="D12" s="786"/>
      <c r="E12" s="1583"/>
      <c r="F12" s="803"/>
      <c r="G12" s="1551"/>
      <c r="H12" s="785"/>
      <c r="I12" s="1569"/>
      <c r="L12" s="761"/>
      <c r="M12" s="761"/>
      <c r="N12" s="761"/>
      <c r="O12" s="761"/>
      <c r="P12" s="761"/>
      <c r="Q12" s="761"/>
      <c r="R12" s="761"/>
      <c r="S12" s="761"/>
      <c r="T12" s="761"/>
    </row>
    <row r="13" spans="1:20" x14ac:dyDescent="0.2">
      <c r="A13" s="776">
        <f t="shared" si="0"/>
        <v>5</v>
      </c>
      <c r="B13" s="782" t="s">
        <v>2746</v>
      </c>
      <c r="C13" s="1557">
        <f>[1]Össz.önkor.mérleg.!C16</f>
        <v>113752</v>
      </c>
      <c r="D13" s="786">
        <f>'pü.mérleg Önkorm.'!D16</f>
        <v>110162</v>
      </c>
      <c r="E13" s="1583">
        <f t="shared" ref="E13:E46" si="1">D13/C13</f>
        <v>0.96844011533863139</v>
      </c>
      <c r="F13" s="803"/>
      <c r="G13" s="1551"/>
      <c r="H13" s="785"/>
      <c r="I13" s="1569"/>
      <c r="L13" s="761"/>
      <c r="M13" s="761"/>
      <c r="N13" s="761"/>
      <c r="O13" s="761"/>
      <c r="P13" s="761"/>
      <c r="Q13" s="761"/>
      <c r="R13" s="761"/>
      <c r="S13" s="761"/>
      <c r="T13" s="761"/>
    </row>
    <row r="14" spans="1:20" x14ac:dyDescent="0.2">
      <c r="A14" s="776">
        <f t="shared" si="0"/>
        <v>6</v>
      </c>
      <c r="B14" s="777" t="s">
        <v>597</v>
      </c>
      <c r="C14" s="1550"/>
      <c r="D14" s="837"/>
      <c r="E14" s="1583"/>
      <c r="F14" s="786" t="s">
        <v>592</v>
      </c>
      <c r="G14" s="1551">
        <f>[1]Össz.önkor.mérleg.!E27</f>
        <v>2128181</v>
      </c>
      <c r="H14" s="1849">
        <f>'pü.mérleg Önkorm.'!H27+'pü mérleg Hivatal'!I27+'püm. GAMESZ. '!H27+püm.Brunszvik!H27+'püm Festetics'!H27+'püm-TASZII.'!H27</f>
        <v>845397</v>
      </c>
      <c r="I14" s="1570">
        <f>H14/G14</f>
        <v>0.39723923857980126</v>
      </c>
      <c r="L14" s="761"/>
      <c r="M14" s="761"/>
      <c r="N14" s="761"/>
      <c r="O14" s="761"/>
      <c r="P14" s="761"/>
      <c r="Q14" s="761"/>
      <c r="R14" s="761"/>
      <c r="S14" s="761"/>
      <c r="T14" s="761"/>
    </row>
    <row r="15" spans="1:20" x14ac:dyDescent="0.2">
      <c r="A15" s="776">
        <f t="shared" si="0"/>
        <v>7</v>
      </c>
      <c r="B15" s="777" t="s">
        <v>42</v>
      </c>
      <c r="C15" s="1550"/>
      <c r="D15" s="837"/>
      <c r="E15" s="1583"/>
      <c r="F15" s="786" t="s">
        <v>31</v>
      </c>
      <c r="G15" s="1551">
        <f>[1]Össz.önkor.mérleg.!E28</f>
        <v>45530</v>
      </c>
      <c r="H15" s="1849">
        <f>'pü.mérleg Önkorm.'!H28+'pü mérleg Hivatal'!I28+'püm. GAMESZ. '!H28+püm.Brunszvik!H28+'püm Festetics'!H28+'püm-TASZII.'!H28</f>
        <v>38280</v>
      </c>
      <c r="I15" s="1570">
        <f t="shared" ref="I15:I46" si="2">H15/G15</f>
        <v>0.84076433121019112</v>
      </c>
      <c r="L15" s="761"/>
      <c r="M15" s="761"/>
      <c r="N15" s="761"/>
      <c r="O15" s="761"/>
      <c r="P15" s="761"/>
      <c r="Q15" s="761"/>
      <c r="R15" s="761"/>
      <c r="S15" s="761"/>
      <c r="T15" s="761"/>
    </row>
    <row r="16" spans="1:20" x14ac:dyDescent="0.2">
      <c r="A16" s="776">
        <f t="shared" si="0"/>
        <v>8</v>
      </c>
      <c r="B16" s="777" t="s">
        <v>43</v>
      </c>
      <c r="C16" s="1557">
        <f>[1]Össz.önkor.mérleg.!C24</f>
        <v>39069</v>
      </c>
      <c r="D16" s="786">
        <f>'pü.mérleg Önkorm.'!D24</f>
        <v>39069</v>
      </c>
      <c r="E16" s="1583">
        <f t="shared" si="1"/>
        <v>1</v>
      </c>
      <c r="F16" s="786" t="s">
        <v>32</v>
      </c>
      <c r="G16" s="1551"/>
      <c r="H16" s="1849">
        <f>'pü.mérleg Önkorm.'!H29+'pü mérleg Hivatal'!I29+'püm. GAMESZ. '!H29+püm.Brunszvik!H29+'püm Festetics'!H29+'püm-TASZII.'!H29</f>
        <v>0</v>
      </c>
      <c r="I16" s="1570"/>
      <c r="L16" s="761"/>
      <c r="M16" s="761"/>
      <c r="N16" s="761"/>
      <c r="O16" s="761"/>
      <c r="P16" s="761"/>
      <c r="Q16" s="761"/>
      <c r="R16" s="761"/>
      <c r="S16" s="761"/>
      <c r="T16" s="761"/>
    </row>
    <row r="17" spans="1:20" x14ac:dyDescent="0.2">
      <c r="A17" s="776">
        <f t="shared" si="0"/>
        <v>9</v>
      </c>
      <c r="B17" s="777" t="s">
        <v>44</v>
      </c>
      <c r="C17" s="1557">
        <f>[1]Össz.önkor.mérleg.!C25</f>
        <v>0</v>
      </c>
      <c r="D17" s="786">
        <f>'pü mérleg Hivatal'!E25+'püm-TASZII.'!D25+'pü.mérleg Önkorm.'!D25</f>
        <v>48</v>
      </c>
      <c r="E17" s="1583"/>
      <c r="F17" s="786" t="s">
        <v>423</v>
      </c>
      <c r="G17" s="1551">
        <f>[1]Össz.önkor.mérleg.!E30</f>
        <v>14465</v>
      </c>
      <c r="H17" s="1849">
        <f>'pü.mérleg Önkorm.'!H30+'pü mérleg Hivatal'!I30+'püm. GAMESZ. '!H30+püm.Brunszvik!H30+'püm Festetics'!H30+'püm-TASZII.'!H30</f>
        <v>14462</v>
      </c>
      <c r="I17" s="1570">
        <f t="shared" si="2"/>
        <v>0.99979260283442795</v>
      </c>
      <c r="L17" s="761"/>
      <c r="M17" s="761"/>
      <c r="N17" s="761"/>
      <c r="O17" s="761"/>
      <c r="P17" s="761"/>
      <c r="Q17" s="761"/>
      <c r="R17" s="761"/>
      <c r="S17" s="761"/>
      <c r="T17" s="761"/>
    </row>
    <row r="18" spans="1:20" x14ac:dyDescent="0.2">
      <c r="A18" s="776">
        <f t="shared" si="0"/>
        <v>10</v>
      </c>
      <c r="B18" s="777"/>
      <c r="C18" s="1557"/>
      <c r="D18" s="786"/>
      <c r="E18" s="1583"/>
      <c r="F18" s="786" t="s">
        <v>869</v>
      </c>
      <c r="G18" s="1551">
        <f>[1]Össz.önkor.mérleg.!E31</f>
        <v>3000</v>
      </c>
      <c r="H18" s="1849">
        <f>'pü.mérleg Önkorm.'!H31+'pü mérleg Hivatal'!I31+'püm. GAMESZ. '!H31+püm.Brunszvik!H31+'püm Festetics'!H31+'püm-TASZII.'!H31</f>
        <v>1000</v>
      </c>
      <c r="I18" s="1570">
        <f t="shared" si="2"/>
        <v>0.33333333333333331</v>
      </c>
      <c r="L18" s="761"/>
      <c r="M18" s="761"/>
      <c r="N18" s="761"/>
      <c r="O18" s="761"/>
      <c r="P18" s="761"/>
      <c r="Q18" s="761"/>
      <c r="R18" s="761"/>
      <c r="S18" s="761"/>
      <c r="T18" s="761"/>
    </row>
    <row r="19" spans="1:20" x14ac:dyDescent="0.2">
      <c r="A19" s="776">
        <f t="shared" si="0"/>
        <v>11</v>
      </c>
      <c r="B19" s="777" t="s">
        <v>45</v>
      </c>
      <c r="C19" s="1557">
        <f>[1]Össz.önkor.mérleg.!C26</f>
        <v>0</v>
      </c>
      <c r="D19" s="786"/>
      <c r="E19" s="1583"/>
      <c r="F19" s="786" t="s">
        <v>870</v>
      </c>
      <c r="G19" s="1551">
        <f>[1]Össz.önkor.mérleg.!E32</f>
        <v>2927</v>
      </c>
      <c r="H19" s="1849">
        <f>'pü.mérleg Önkorm.'!H32+'pü mérleg Hivatal'!I32+'püm. GAMESZ. '!H32+püm.Brunszvik!H32+'püm Festetics'!H32+'püm-TASZII.'!H32</f>
        <v>2927</v>
      </c>
      <c r="I19" s="1570">
        <f t="shared" si="2"/>
        <v>1</v>
      </c>
      <c r="L19" s="761"/>
      <c r="M19" s="761"/>
      <c r="N19" s="761"/>
      <c r="O19" s="761"/>
      <c r="P19" s="761"/>
      <c r="Q19" s="761"/>
      <c r="R19" s="761"/>
      <c r="S19" s="761"/>
      <c r="T19" s="761"/>
    </row>
    <row r="20" spans="1:20" x14ac:dyDescent="0.2">
      <c r="A20" s="776">
        <f t="shared" si="0"/>
        <v>12</v>
      </c>
      <c r="B20" s="777" t="s">
        <v>46</v>
      </c>
      <c r="C20" s="1557">
        <f>[1]Össz.önkor.mérleg.!C22</f>
        <v>0</v>
      </c>
      <c r="D20" s="786"/>
      <c r="E20" s="1583"/>
      <c r="F20" s="786" t="s">
        <v>871</v>
      </c>
      <c r="G20" s="1551">
        <f>[1]Össz.önkor.mérleg.!E33</f>
        <v>6817</v>
      </c>
      <c r="H20" s="1849"/>
      <c r="I20" s="1570">
        <f t="shared" si="2"/>
        <v>0</v>
      </c>
      <c r="L20" s="761"/>
      <c r="M20" s="761"/>
      <c r="N20" s="761"/>
      <c r="O20" s="761"/>
      <c r="P20" s="761"/>
      <c r="Q20" s="761"/>
      <c r="R20" s="761"/>
      <c r="S20" s="761"/>
      <c r="T20" s="761"/>
    </row>
    <row r="21" spans="1:20" x14ac:dyDescent="0.2">
      <c r="A21" s="776">
        <f t="shared" si="0"/>
        <v>13</v>
      </c>
      <c r="B21" s="777"/>
      <c r="C21" s="1557"/>
      <c r="D21" s="786"/>
      <c r="E21" s="1583"/>
      <c r="F21" s="1549" t="s">
        <v>67</v>
      </c>
      <c r="G21" s="1552">
        <f>SUM(G14:G20)</f>
        <v>2200920</v>
      </c>
      <c r="H21" s="1552">
        <f>SUM(H14:H20)</f>
        <v>902066</v>
      </c>
      <c r="I21" s="1570">
        <f t="shared" si="2"/>
        <v>0.40985860458353779</v>
      </c>
      <c r="L21" s="761"/>
      <c r="M21" s="761"/>
      <c r="N21" s="761"/>
      <c r="O21" s="761"/>
      <c r="P21" s="761"/>
      <c r="Q21" s="761"/>
      <c r="R21" s="761"/>
      <c r="S21" s="761"/>
      <c r="T21" s="761"/>
    </row>
    <row r="22" spans="1:20" x14ac:dyDescent="0.2">
      <c r="A22" s="776">
        <f t="shared" si="0"/>
        <v>14</v>
      </c>
      <c r="B22" s="760" t="s">
        <v>598</v>
      </c>
      <c r="C22" s="1557">
        <f>[1]Össz.önkor.mérleg.!C30</f>
        <v>17909</v>
      </c>
      <c r="D22" s="786">
        <f>'pü.mérleg Önkorm.'!D30</f>
        <v>17754</v>
      </c>
      <c r="E22" s="1583">
        <f t="shared" si="1"/>
        <v>0.99134513373164335</v>
      </c>
      <c r="F22" s="786"/>
      <c r="G22" s="1550"/>
      <c r="H22" s="785"/>
      <c r="I22" s="1570"/>
      <c r="L22" s="761"/>
      <c r="M22" s="761"/>
      <c r="N22" s="761"/>
      <c r="O22" s="761"/>
      <c r="P22" s="761"/>
      <c r="Q22" s="761"/>
      <c r="R22" s="761"/>
      <c r="S22" s="761"/>
      <c r="T22" s="761"/>
    </row>
    <row r="23" spans="1:20" s="789" customFormat="1" x14ac:dyDescent="0.2">
      <c r="A23" s="776">
        <f t="shared" si="0"/>
        <v>15</v>
      </c>
      <c r="B23" s="760"/>
      <c r="C23" s="1557"/>
      <c r="D23" s="786"/>
      <c r="E23" s="1583"/>
      <c r="F23" s="763"/>
      <c r="G23" s="1551"/>
      <c r="H23" s="792"/>
      <c r="I23" s="1570"/>
      <c r="J23" s="788"/>
      <c r="K23" s="788"/>
    </row>
    <row r="24" spans="1:20" s="789" customFormat="1" x14ac:dyDescent="0.2">
      <c r="A24" s="776">
        <f t="shared" si="0"/>
        <v>16</v>
      </c>
      <c r="B24" s="793"/>
      <c r="C24" s="1550"/>
      <c r="D24" s="837"/>
      <c r="E24" s="1583"/>
      <c r="F24" s="763"/>
      <c r="G24" s="1551"/>
      <c r="H24" s="792"/>
      <c r="I24" s="1570"/>
      <c r="J24" s="788"/>
      <c r="K24" s="788"/>
    </row>
    <row r="25" spans="1:20" x14ac:dyDescent="0.2">
      <c r="A25" s="776">
        <f t="shared" si="0"/>
        <v>17</v>
      </c>
      <c r="B25" s="838" t="s">
        <v>66</v>
      </c>
      <c r="C25" s="1526">
        <f t="shared" ref="C25:D25" si="3">C12+C13+C16+C17+C19+C20+C22</f>
        <v>170730</v>
      </c>
      <c r="D25" s="1526">
        <f t="shared" si="3"/>
        <v>167033</v>
      </c>
      <c r="E25" s="1583">
        <f t="shared" si="1"/>
        <v>0.97834592631640604</v>
      </c>
      <c r="F25" s="839"/>
      <c r="G25" s="1526"/>
      <c r="H25" s="785"/>
      <c r="I25" s="1570"/>
      <c r="L25" s="761"/>
      <c r="M25" s="761"/>
      <c r="N25" s="761"/>
      <c r="O25" s="761"/>
      <c r="P25" s="761"/>
      <c r="Q25" s="761"/>
      <c r="R25" s="761"/>
      <c r="S25" s="761"/>
      <c r="T25" s="761"/>
    </row>
    <row r="26" spans="1:20" x14ac:dyDescent="0.2">
      <c r="A26" s="776">
        <f t="shared" si="0"/>
        <v>18</v>
      </c>
      <c r="B26" s="795" t="s">
        <v>50</v>
      </c>
      <c r="C26" s="1527">
        <f>SUM(C24:C25)</f>
        <v>170730</v>
      </c>
      <c r="D26" s="1527">
        <f>SUM(D24:D25)</f>
        <v>167033</v>
      </c>
      <c r="E26" s="1583">
        <f t="shared" si="1"/>
        <v>0.97834592631640604</v>
      </c>
      <c r="F26" s="819" t="s">
        <v>68</v>
      </c>
      <c r="G26" s="1527">
        <f>G25+G21</f>
        <v>2200920</v>
      </c>
      <c r="H26" s="1527">
        <f>H25+H21</f>
        <v>902066</v>
      </c>
      <c r="I26" s="1570">
        <f t="shared" si="2"/>
        <v>0.40985860458353779</v>
      </c>
      <c r="L26" s="761"/>
      <c r="M26" s="761"/>
      <c r="N26" s="761"/>
      <c r="O26" s="761"/>
      <c r="P26" s="761"/>
      <c r="Q26" s="761"/>
      <c r="R26" s="761"/>
      <c r="S26" s="761"/>
      <c r="T26" s="761"/>
    </row>
    <row r="27" spans="1:20" ht="12" thickBot="1" x14ac:dyDescent="0.25">
      <c r="A27" s="776">
        <f t="shared" si="0"/>
        <v>19</v>
      </c>
      <c r="C27" s="1551"/>
      <c r="E27" s="1583"/>
      <c r="G27" s="1551"/>
      <c r="H27" s="785"/>
      <c r="I27" s="1570"/>
      <c r="L27" s="761"/>
      <c r="M27" s="761"/>
      <c r="N27" s="761"/>
      <c r="O27" s="761"/>
      <c r="P27" s="761"/>
      <c r="Q27" s="761"/>
      <c r="R27" s="761"/>
      <c r="S27" s="761"/>
      <c r="T27" s="761"/>
    </row>
    <row r="28" spans="1:20" ht="12" thickBot="1" x14ac:dyDescent="0.25">
      <c r="A28" s="815">
        <f t="shared" si="0"/>
        <v>20</v>
      </c>
      <c r="B28" s="818" t="s">
        <v>599</v>
      </c>
      <c r="C28" s="1553">
        <f>C26-G26</f>
        <v>-2030190</v>
      </c>
      <c r="D28" s="1553">
        <f>D26-H26</f>
        <v>-735033</v>
      </c>
      <c r="E28" s="1584">
        <f t="shared" si="1"/>
        <v>0.36205133509671511</v>
      </c>
      <c r="G28" s="1551"/>
      <c r="H28" s="785"/>
      <c r="I28" s="1570"/>
      <c r="L28" s="761"/>
      <c r="M28" s="761"/>
      <c r="N28" s="761"/>
      <c r="O28" s="761"/>
      <c r="P28" s="761"/>
      <c r="Q28" s="761"/>
      <c r="R28" s="761"/>
      <c r="S28" s="761"/>
      <c r="T28" s="761"/>
    </row>
    <row r="29" spans="1:20" x14ac:dyDescent="0.2">
      <c r="A29" s="776">
        <f t="shared" si="0"/>
        <v>21</v>
      </c>
      <c r="B29" s="833" t="s">
        <v>2756</v>
      </c>
      <c r="C29" s="1521">
        <v>0</v>
      </c>
      <c r="D29" s="799"/>
      <c r="E29" s="1583"/>
      <c r="G29" s="1551"/>
      <c r="H29" s="785"/>
      <c r="I29" s="1570"/>
      <c r="L29" s="761"/>
      <c r="M29" s="761"/>
      <c r="N29" s="761"/>
      <c r="O29" s="761"/>
      <c r="P29" s="761"/>
      <c r="Q29" s="761"/>
      <c r="R29" s="761"/>
      <c r="S29" s="761"/>
      <c r="T29" s="761"/>
    </row>
    <row r="30" spans="1:20" s="796" customFormat="1" x14ac:dyDescent="0.2">
      <c r="A30" s="776">
        <f t="shared" si="0"/>
        <v>22</v>
      </c>
      <c r="B30" s="841"/>
      <c r="C30" s="1551"/>
      <c r="D30" s="763"/>
      <c r="E30" s="1583"/>
      <c r="F30" s="763"/>
      <c r="G30" s="1551"/>
      <c r="H30" s="811"/>
      <c r="I30" s="1570"/>
      <c r="J30" s="795"/>
      <c r="K30" s="795"/>
    </row>
    <row r="31" spans="1:20" s="796" customFormat="1" x14ac:dyDescent="0.2">
      <c r="A31" s="776">
        <f t="shared" si="0"/>
        <v>23</v>
      </c>
      <c r="B31" s="803" t="s">
        <v>52</v>
      </c>
      <c r="C31" s="1581"/>
      <c r="D31" s="803"/>
      <c r="E31" s="1583"/>
      <c r="F31" s="803" t="s">
        <v>33</v>
      </c>
      <c r="G31" s="1527"/>
      <c r="H31" s="811"/>
      <c r="I31" s="1570"/>
      <c r="J31" s="795"/>
      <c r="K31" s="795"/>
    </row>
    <row r="32" spans="1:20" s="796" customFormat="1" x14ac:dyDescent="0.2">
      <c r="A32" s="776">
        <f t="shared" si="0"/>
        <v>24</v>
      </c>
      <c r="B32" s="804" t="s">
        <v>641</v>
      </c>
      <c r="C32" s="1581"/>
      <c r="D32" s="803"/>
      <c r="E32" s="1583"/>
      <c r="F32" s="804" t="s">
        <v>4</v>
      </c>
      <c r="G32" s="1527"/>
      <c r="H32" s="811"/>
      <c r="I32" s="1570"/>
      <c r="J32" s="795"/>
      <c r="K32" s="795"/>
    </row>
    <row r="33" spans="1:20" s="796" customFormat="1" x14ac:dyDescent="0.2">
      <c r="A33" s="776">
        <f t="shared" si="0"/>
        <v>25</v>
      </c>
      <c r="B33" s="760" t="s">
        <v>2757</v>
      </c>
      <c r="C33" s="1557">
        <f>[1]Össz.önkor.mérleg.!C41</f>
        <v>0</v>
      </c>
      <c r="D33" s="786"/>
      <c r="E33" s="1583"/>
      <c r="F33" s="760" t="s">
        <v>3</v>
      </c>
      <c r="G33" s="1527"/>
      <c r="H33" s="811"/>
      <c r="I33" s="1570"/>
      <c r="J33" s="795"/>
      <c r="K33" s="795"/>
    </row>
    <row r="34" spans="1:20" x14ac:dyDescent="0.2">
      <c r="A34" s="776">
        <f t="shared" si="0"/>
        <v>26</v>
      </c>
      <c r="B34" s="786" t="s">
        <v>643</v>
      </c>
      <c r="C34" s="1582">
        <v>0</v>
      </c>
      <c r="D34" s="804"/>
      <c r="E34" s="1583"/>
      <c r="F34" s="786" t="s">
        <v>5</v>
      </c>
      <c r="G34" s="1527"/>
      <c r="H34" s="785"/>
      <c r="I34" s="1570"/>
      <c r="L34" s="761"/>
      <c r="M34" s="761"/>
      <c r="N34" s="761"/>
      <c r="O34" s="761"/>
      <c r="P34" s="761"/>
      <c r="Q34" s="761"/>
      <c r="R34" s="761"/>
      <c r="S34" s="761"/>
      <c r="T34" s="761"/>
    </row>
    <row r="35" spans="1:20" x14ac:dyDescent="0.2">
      <c r="A35" s="776">
        <f t="shared" si="0"/>
        <v>27</v>
      </c>
      <c r="B35" s="786" t="s">
        <v>642</v>
      </c>
      <c r="C35" s="1557"/>
      <c r="D35" s="786"/>
      <c r="E35" s="1583"/>
      <c r="F35" s="786" t="s">
        <v>6</v>
      </c>
      <c r="G35" s="1527"/>
      <c r="H35" s="785"/>
      <c r="I35" s="1570"/>
      <c r="L35" s="761"/>
      <c r="M35" s="761"/>
      <c r="N35" s="761"/>
      <c r="O35" s="761"/>
      <c r="P35" s="761"/>
      <c r="Q35" s="761"/>
      <c r="R35" s="761"/>
      <c r="S35" s="761"/>
      <c r="T35" s="761"/>
    </row>
    <row r="36" spans="1:20" x14ac:dyDescent="0.2">
      <c r="A36" s="776">
        <f t="shared" si="0"/>
        <v>28</v>
      </c>
      <c r="B36" s="786" t="s">
        <v>820</v>
      </c>
      <c r="C36" s="1529"/>
      <c r="D36" s="188"/>
      <c r="E36" s="1583"/>
      <c r="F36" s="786" t="s">
        <v>7</v>
      </c>
      <c r="G36" s="1527"/>
      <c r="H36" s="785"/>
      <c r="I36" s="1570"/>
      <c r="L36" s="761"/>
      <c r="M36" s="761"/>
      <c r="N36" s="761"/>
      <c r="O36" s="761"/>
      <c r="P36" s="761"/>
      <c r="Q36" s="761"/>
      <c r="R36" s="761"/>
      <c r="S36" s="761"/>
      <c r="T36" s="761"/>
    </row>
    <row r="37" spans="1:20" x14ac:dyDescent="0.2">
      <c r="A37" s="776">
        <f t="shared" si="0"/>
        <v>29</v>
      </c>
      <c r="B37" s="842" t="s">
        <v>2758</v>
      </c>
      <c r="C37" s="1529">
        <v>2030190</v>
      </c>
      <c r="D37" s="188">
        <f>'pü.mérleg Önkorm.'!D45-'működ. mérleg '!D35</f>
        <v>2030190</v>
      </c>
      <c r="E37" s="1583">
        <f t="shared" si="1"/>
        <v>1</v>
      </c>
      <c r="F37" s="786"/>
      <c r="G37" s="1527"/>
      <c r="H37" s="785"/>
      <c r="I37" s="1570"/>
      <c r="L37" s="761"/>
      <c r="M37" s="761"/>
      <c r="N37" s="761"/>
      <c r="O37" s="761"/>
      <c r="P37" s="761"/>
      <c r="Q37" s="761"/>
      <c r="R37" s="761"/>
      <c r="S37" s="761"/>
      <c r="T37" s="761"/>
    </row>
    <row r="38" spans="1:20" x14ac:dyDescent="0.2">
      <c r="A38" s="776">
        <f t="shared" si="0"/>
        <v>30</v>
      </c>
      <c r="B38" s="786" t="s">
        <v>644</v>
      </c>
      <c r="C38" s="1581"/>
      <c r="D38" s="803"/>
      <c r="E38" s="1583"/>
      <c r="F38" s="786" t="s">
        <v>9</v>
      </c>
      <c r="G38" s="1551"/>
      <c r="H38" s="785"/>
      <c r="I38" s="1570"/>
      <c r="L38" s="761"/>
      <c r="M38" s="761"/>
      <c r="N38" s="761"/>
      <c r="O38" s="761"/>
      <c r="P38" s="761"/>
      <c r="Q38" s="761"/>
      <c r="R38" s="761"/>
      <c r="S38" s="761"/>
      <c r="T38" s="761"/>
    </row>
    <row r="39" spans="1:20" x14ac:dyDescent="0.2">
      <c r="A39" s="776">
        <f t="shared" si="0"/>
        <v>31</v>
      </c>
      <c r="B39" s="786" t="s">
        <v>645</v>
      </c>
      <c r="C39" s="1557"/>
      <c r="D39" s="786"/>
      <c r="E39" s="1583"/>
      <c r="F39" s="786" t="s">
        <v>10</v>
      </c>
      <c r="G39" s="1551"/>
      <c r="H39" s="785"/>
      <c r="I39" s="1570"/>
      <c r="L39" s="761"/>
      <c r="M39" s="761"/>
      <c r="N39" s="761"/>
      <c r="O39" s="761"/>
      <c r="P39" s="761"/>
      <c r="Q39" s="761"/>
      <c r="R39" s="761"/>
      <c r="S39" s="761"/>
      <c r="T39" s="761"/>
    </row>
    <row r="40" spans="1:20" x14ac:dyDescent="0.2">
      <c r="A40" s="776">
        <f t="shared" si="0"/>
        <v>32</v>
      </c>
      <c r="B40" s="786" t="s">
        <v>646</v>
      </c>
      <c r="C40" s="1557"/>
      <c r="D40" s="786"/>
      <c r="E40" s="1583"/>
      <c r="F40" s="786" t="s">
        <v>11</v>
      </c>
      <c r="G40" s="1551"/>
      <c r="H40" s="785"/>
      <c r="I40" s="1570"/>
      <c r="L40" s="761"/>
      <c r="M40" s="761"/>
      <c r="N40" s="761"/>
      <c r="O40" s="761"/>
      <c r="P40" s="761"/>
      <c r="Q40" s="761"/>
      <c r="R40" s="761"/>
      <c r="S40" s="761"/>
      <c r="T40" s="761"/>
    </row>
    <row r="41" spans="1:20" x14ac:dyDescent="0.2">
      <c r="A41" s="776">
        <f t="shared" si="0"/>
        <v>33</v>
      </c>
      <c r="B41" s="786" t="s">
        <v>647</v>
      </c>
      <c r="C41" s="1557"/>
      <c r="D41" s="786"/>
      <c r="E41" s="1583"/>
      <c r="F41" s="786" t="s">
        <v>12</v>
      </c>
      <c r="G41" s="1551"/>
      <c r="H41" s="785"/>
      <c r="I41" s="1570"/>
      <c r="L41" s="761"/>
      <c r="M41" s="761"/>
      <c r="N41" s="761"/>
      <c r="O41" s="761"/>
      <c r="P41" s="761"/>
      <c r="Q41" s="761"/>
      <c r="R41" s="761"/>
      <c r="S41" s="761"/>
      <c r="T41" s="761"/>
    </row>
    <row r="42" spans="1:20" x14ac:dyDescent="0.2">
      <c r="A42" s="776">
        <f t="shared" si="0"/>
        <v>34</v>
      </c>
      <c r="B42" s="786" t="s">
        <v>0</v>
      </c>
      <c r="C42" s="1557"/>
      <c r="D42" s="786"/>
      <c r="E42" s="1583"/>
      <c r="F42" s="786" t="s">
        <v>13</v>
      </c>
      <c r="G42" s="1551"/>
      <c r="H42" s="785"/>
      <c r="I42" s="1570"/>
      <c r="L42" s="761"/>
      <c r="M42" s="761"/>
      <c r="N42" s="761"/>
      <c r="O42" s="761"/>
      <c r="P42" s="761"/>
      <c r="Q42" s="761"/>
      <c r="R42" s="761"/>
      <c r="S42" s="761"/>
      <c r="T42" s="761"/>
    </row>
    <row r="43" spans="1:20" x14ac:dyDescent="0.2">
      <c r="A43" s="776">
        <f t="shared" si="0"/>
        <v>35</v>
      </c>
      <c r="B43" s="786" t="s">
        <v>1</v>
      </c>
      <c r="C43" s="1557"/>
      <c r="D43" s="786"/>
      <c r="E43" s="1583"/>
      <c r="F43" s="786" t="s">
        <v>14</v>
      </c>
      <c r="G43" s="1551"/>
      <c r="H43" s="785"/>
      <c r="I43" s="1570"/>
      <c r="L43" s="761"/>
      <c r="M43" s="761"/>
      <c r="N43" s="761"/>
      <c r="O43" s="761"/>
      <c r="P43" s="761"/>
      <c r="Q43" s="761"/>
      <c r="R43" s="761"/>
      <c r="S43" s="761"/>
      <c r="T43" s="761"/>
    </row>
    <row r="44" spans="1:20" x14ac:dyDescent="0.2">
      <c r="A44" s="776">
        <f t="shared" si="0"/>
        <v>36</v>
      </c>
      <c r="B44" s="786" t="s">
        <v>2</v>
      </c>
      <c r="C44" s="1557"/>
      <c r="D44" s="786"/>
      <c r="E44" s="1583"/>
      <c r="F44" s="786" t="s">
        <v>15</v>
      </c>
      <c r="G44" s="1551"/>
      <c r="H44" s="785"/>
      <c r="I44" s="1570"/>
      <c r="L44" s="761"/>
      <c r="M44" s="761"/>
      <c r="N44" s="761"/>
      <c r="O44" s="761"/>
      <c r="P44" s="761"/>
      <c r="Q44" s="761"/>
      <c r="R44" s="761"/>
      <c r="S44" s="761"/>
      <c r="T44" s="761"/>
    </row>
    <row r="45" spans="1:20" ht="12" thickBot="1" x14ac:dyDescent="0.25">
      <c r="A45" s="776">
        <f t="shared" si="0"/>
        <v>37</v>
      </c>
      <c r="B45" s="795" t="s">
        <v>424</v>
      </c>
      <c r="C45" s="1581">
        <f>SUM(C31:C43)</f>
        <v>2030190</v>
      </c>
      <c r="D45" s="1581">
        <f>SUM(D31:D43)</f>
        <v>2030190</v>
      </c>
      <c r="E45" s="1583">
        <f t="shared" si="1"/>
        <v>1</v>
      </c>
      <c r="F45" s="803" t="s">
        <v>417</v>
      </c>
      <c r="G45" s="1527">
        <f>SUM(G32:G44)</f>
        <v>0</v>
      </c>
      <c r="H45" s="1527">
        <f>SUM(H32:H44)</f>
        <v>0</v>
      </c>
      <c r="I45" s="1570"/>
      <c r="L45" s="761"/>
      <c r="M45" s="761"/>
      <c r="N45" s="761"/>
      <c r="O45" s="761"/>
      <c r="P45" s="761"/>
      <c r="Q45" s="761"/>
      <c r="R45" s="761"/>
      <c r="S45" s="761"/>
      <c r="T45" s="761"/>
    </row>
    <row r="46" spans="1:20" ht="12" thickBot="1" x14ac:dyDescent="0.25">
      <c r="A46" s="843">
        <f t="shared" si="0"/>
        <v>38</v>
      </c>
      <c r="B46" s="818" t="s">
        <v>419</v>
      </c>
      <c r="C46" s="1553">
        <f>C26+C29+C45</f>
        <v>2200920</v>
      </c>
      <c r="D46" s="1553">
        <f>D26+D29+D45</f>
        <v>2197223</v>
      </c>
      <c r="E46" s="1585">
        <f t="shared" si="1"/>
        <v>0.99832024789633422</v>
      </c>
      <c r="F46" s="818" t="s">
        <v>418</v>
      </c>
      <c r="G46" s="1553">
        <f>G26+G45</f>
        <v>2200920</v>
      </c>
      <c r="H46" s="1553">
        <f>H26+H45</f>
        <v>902066</v>
      </c>
      <c r="I46" s="1571">
        <f t="shared" si="2"/>
        <v>0.40985860458353779</v>
      </c>
      <c r="L46" s="761"/>
      <c r="M46" s="761"/>
      <c r="N46" s="761"/>
      <c r="O46" s="761"/>
      <c r="P46" s="761"/>
      <c r="Q46" s="761"/>
      <c r="R46" s="761"/>
      <c r="S46" s="761"/>
      <c r="T46" s="761"/>
    </row>
    <row r="47" spans="1:20" x14ac:dyDescent="0.2">
      <c r="B47" s="795"/>
      <c r="C47" s="819"/>
      <c r="D47" s="819"/>
      <c r="E47" s="819"/>
      <c r="F47" s="819"/>
      <c r="G47" s="819"/>
      <c r="L47" s="761"/>
      <c r="M47" s="761"/>
      <c r="N47" s="761"/>
      <c r="O47" s="761"/>
      <c r="P47" s="761"/>
      <c r="Q47" s="761"/>
      <c r="R47" s="761"/>
      <c r="S47" s="761"/>
      <c r="T47" s="761"/>
    </row>
    <row r="48" spans="1:20" x14ac:dyDescent="0.2">
      <c r="R48" s="761"/>
      <c r="S48" s="761"/>
      <c r="T48" s="761"/>
    </row>
  </sheetData>
  <sheetProtection selectLockedCells="1" selectUnlockedCells="1"/>
  <mergeCells count="13">
    <mergeCell ref="H6:H7"/>
    <mergeCell ref="I6:I7"/>
    <mergeCell ref="A1:I1"/>
    <mergeCell ref="A3:I3"/>
    <mergeCell ref="A4:I4"/>
    <mergeCell ref="A5:I5"/>
    <mergeCell ref="C6:C7"/>
    <mergeCell ref="F6:F7"/>
    <mergeCell ref="G6:G7"/>
    <mergeCell ref="A6:A8"/>
    <mergeCell ref="B6:B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7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6" tint="-0.249977111117893"/>
    <pageSetUpPr fitToPage="1"/>
  </sheetPr>
  <dimension ref="A1:JB59"/>
  <sheetViews>
    <sheetView topLeftCell="U31" workbookViewId="0">
      <selection activeCell="AJ60" sqref="AJ60"/>
    </sheetView>
  </sheetViews>
  <sheetFormatPr defaultColWidth="9.140625" defaultRowHeight="15.75" x14ac:dyDescent="0.25"/>
  <cols>
    <col min="1" max="1" width="4.42578125" style="1064" customWidth="1"/>
    <col min="2" max="2" width="38.85546875" style="1091" customWidth="1"/>
    <col min="3" max="5" width="6.42578125" style="1064" customWidth="1"/>
    <col min="6" max="6" width="6.85546875" style="1064" customWidth="1"/>
    <col min="7" max="8" width="4.7109375" style="1064" customWidth="1"/>
    <col min="9" max="9" width="5.42578125" style="1064" customWidth="1"/>
    <col min="10" max="11" width="4" style="1064" customWidth="1"/>
    <col min="12" max="12" width="5.7109375" style="1064" bestFit="1" customWidth="1"/>
    <col min="13" max="15" width="7.42578125" style="1064" customWidth="1"/>
    <col min="16" max="21" width="7.28515625" style="1064" customWidth="1"/>
    <col min="22" max="22" width="6.7109375" style="1064" customWidth="1"/>
    <col min="23" max="23" width="5.140625" style="1064" customWidth="1"/>
    <col min="24" max="24" width="5.7109375" style="1064" customWidth="1"/>
    <col min="25" max="32" width="6.7109375" style="1064" customWidth="1"/>
    <col min="33" max="34" width="6.85546875" style="1064" customWidth="1"/>
    <col min="35" max="35" width="6.5703125" style="1064" customWidth="1"/>
    <col min="36" max="44" width="7.140625" style="1064" customWidth="1"/>
    <col min="45" max="45" width="7.5703125" style="1064" customWidth="1"/>
    <col min="46" max="16384" width="9.140625" style="1065"/>
  </cols>
  <sheetData>
    <row r="1" spans="1:45" ht="15.75" customHeight="1" x14ac:dyDescent="0.25">
      <c r="A1" s="2218" t="s">
        <v>3053</v>
      </c>
      <c r="B1" s="2219"/>
      <c r="C1" s="2219"/>
      <c r="D1" s="2219"/>
      <c r="E1" s="2219"/>
      <c r="F1" s="2219"/>
      <c r="G1" s="2219"/>
      <c r="H1" s="2219"/>
      <c r="I1" s="2219"/>
      <c r="J1" s="2219"/>
      <c r="K1" s="2219"/>
      <c r="L1" s="2219"/>
      <c r="M1" s="2219"/>
      <c r="N1" s="2219"/>
      <c r="O1" s="2219"/>
      <c r="P1" s="2219"/>
      <c r="Q1" s="2219"/>
      <c r="R1" s="2219"/>
      <c r="S1" s="2219"/>
      <c r="T1" s="2219"/>
      <c r="U1" s="2219"/>
      <c r="V1" s="2219"/>
      <c r="W1" s="2219"/>
      <c r="X1" s="2219"/>
      <c r="Y1" s="2219"/>
      <c r="Z1" s="2219"/>
      <c r="AA1" s="2219"/>
      <c r="AB1" s="2219"/>
      <c r="AC1" s="2219"/>
      <c r="AD1" s="2219"/>
      <c r="AE1" s="2219"/>
      <c r="AF1" s="2219"/>
      <c r="AG1" s="2219"/>
      <c r="AH1" s="2219"/>
      <c r="AI1" s="2219"/>
      <c r="AJ1" s="2219"/>
      <c r="AK1" s="2219"/>
      <c r="AL1" s="2219"/>
      <c r="AM1" s="2219"/>
      <c r="AN1" s="2219"/>
      <c r="AO1" s="2219"/>
      <c r="AP1" s="2219"/>
      <c r="AQ1" s="2219"/>
      <c r="AR1" s="2219"/>
      <c r="AS1" s="2219"/>
    </row>
    <row r="2" spans="1:45" ht="15.75" customHeight="1" x14ac:dyDescent="0.25">
      <c r="A2" s="1989" t="s">
        <v>53</v>
      </c>
      <c r="B2" s="1989"/>
      <c r="C2" s="1989"/>
      <c r="D2" s="1989"/>
      <c r="E2" s="1989"/>
      <c r="F2" s="1989"/>
      <c r="G2" s="1989"/>
      <c r="H2" s="1989"/>
      <c r="I2" s="1989"/>
      <c r="J2" s="1989"/>
      <c r="K2" s="1989"/>
      <c r="L2" s="1989"/>
      <c r="M2" s="1989"/>
      <c r="N2" s="1989"/>
      <c r="O2" s="1989"/>
      <c r="P2" s="1989"/>
      <c r="Q2" s="1989"/>
      <c r="R2" s="1989"/>
      <c r="S2" s="1989"/>
      <c r="T2" s="1989"/>
      <c r="U2" s="1989"/>
      <c r="V2" s="1989"/>
      <c r="W2" s="1989"/>
      <c r="X2" s="1989"/>
      <c r="Y2" s="1989"/>
      <c r="Z2" s="1989"/>
      <c r="AA2" s="1989"/>
      <c r="AB2" s="1989"/>
      <c r="AC2" s="1989"/>
      <c r="AD2" s="1989"/>
      <c r="AE2" s="1989"/>
      <c r="AF2" s="1989"/>
      <c r="AG2" s="1989"/>
      <c r="AH2" s="1989"/>
      <c r="AI2" s="1989"/>
      <c r="AJ2" s="1989"/>
      <c r="AK2" s="1989"/>
      <c r="AL2" s="1989"/>
      <c r="AM2" s="1989"/>
      <c r="AN2" s="1989"/>
      <c r="AO2" s="1989"/>
      <c r="AP2" s="1989"/>
      <c r="AQ2" s="1989"/>
      <c r="AR2" s="1989"/>
      <c r="AS2" s="1989"/>
    </row>
    <row r="3" spans="1:45" ht="15.75" customHeight="1" x14ac:dyDescent="0.25">
      <c r="A3" s="1989" t="s">
        <v>3046</v>
      </c>
      <c r="B3" s="1989"/>
      <c r="C3" s="1989"/>
      <c r="D3" s="1989"/>
      <c r="E3" s="1989"/>
      <c r="F3" s="1989"/>
      <c r="G3" s="1989"/>
      <c r="H3" s="1989"/>
      <c r="I3" s="1989"/>
      <c r="J3" s="1989"/>
      <c r="K3" s="1989"/>
      <c r="L3" s="1989"/>
      <c r="M3" s="1989"/>
      <c r="N3" s="1989"/>
      <c r="O3" s="1989"/>
      <c r="P3" s="1989"/>
      <c r="Q3" s="1989"/>
      <c r="R3" s="1989"/>
      <c r="S3" s="1989"/>
      <c r="T3" s="1989"/>
      <c r="U3" s="1989"/>
      <c r="V3" s="1989"/>
      <c r="W3" s="1989"/>
      <c r="X3" s="1989"/>
      <c r="Y3" s="1989"/>
      <c r="Z3" s="1989"/>
      <c r="AA3" s="1989"/>
      <c r="AB3" s="1989"/>
      <c r="AC3" s="1989"/>
      <c r="AD3" s="1989"/>
      <c r="AE3" s="1989"/>
      <c r="AF3" s="1989"/>
      <c r="AG3" s="1989"/>
      <c r="AH3" s="1989"/>
      <c r="AI3" s="1989"/>
      <c r="AJ3" s="1989"/>
      <c r="AK3" s="1989"/>
      <c r="AL3" s="1989"/>
      <c r="AM3" s="1989"/>
      <c r="AN3" s="1989"/>
      <c r="AO3" s="1989"/>
      <c r="AP3" s="1989"/>
      <c r="AQ3" s="1989"/>
      <c r="AR3" s="1989"/>
      <c r="AS3" s="1989"/>
    </row>
    <row r="4" spans="1:45" ht="15.75" customHeight="1" x14ac:dyDescent="0.25">
      <c r="B4" s="1311"/>
      <c r="C4" s="1312"/>
      <c r="D4" s="1312"/>
      <c r="E4" s="1312"/>
      <c r="F4" s="1312"/>
      <c r="G4" s="1312"/>
      <c r="H4" s="1312"/>
      <c r="I4" s="1312"/>
      <c r="J4" s="1312"/>
      <c r="K4" s="1312"/>
      <c r="L4" s="1312"/>
      <c r="M4" s="1312"/>
      <c r="N4" s="1312"/>
      <c r="O4" s="1312"/>
      <c r="P4" s="1312"/>
      <c r="Q4" s="1312"/>
      <c r="R4" s="1312"/>
      <c r="S4" s="1312"/>
      <c r="T4" s="1312"/>
      <c r="U4" s="1312"/>
      <c r="V4" s="1312"/>
      <c r="W4" s="1312"/>
      <c r="X4" s="1312"/>
      <c r="Y4" s="1312"/>
      <c r="Z4" s="1312"/>
      <c r="AA4" s="1312"/>
      <c r="AB4" s="1312"/>
      <c r="AC4" s="1312"/>
      <c r="AD4" s="1312"/>
      <c r="AE4" s="1312"/>
      <c r="AF4" s="1312"/>
      <c r="AG4" s="1312"/>
      <c r="AH4" s="1312"/>
      <c r="AI4" s="1312"/>
      <c r="AJ4" s="1312"/>
      <c r="AK4" s="1312"/>
      <c r="AL4" s="1312"/>
      <c r="AM4" s="1312"/>
      <c r="AN4" s="1312"/>
      <c r="AO4" s="1312"/>
      <c r="AP4" s="1312"/>
      <c r="AQ4" s="1312"/>
      <c r="AR4" s="1312"/>
      <c r="AS4" s="1312"/>
    </row>
    <row r="5" spans="1:45" ht="27.75" customHeight="1" x14ac:dyDescent="0.25">
      <c r="A5" s="2224" t="s">
        <v>69</v>
      </c>
      <c r="B5" s="1313" t="s">
        <v>56</v>
      </c>
      <c r="C5" s="2220" t="s">
        <v>57</v>
      </c>
      <c r="D5" s="2220"/>
      <c r="E5" s="2220"/>
      <c r="F5" s="2220"/>
      <c r="G5" s="2220" t="s">
        <v>58</v>
      </c>
      <c r="H5" s="2220"/>
      <c r="I5" s="2220"/>
      <c r="J5" s="2220" t="s">
        <v>59</v>
      </c>
      <c r="K5" s="2220"/>
      <c r="L5" s="2220"/>
      <c r="M5" s="2220"/>
      <c r="N5" s="2221" t="s">
        <v>446</v>
      </c>
      <c r="O5" s="2221"/>
      <c r="P5" s="2220" t="s">
        <v>447</v>
      </c>
      <c r="Q5" s="2220"/>
      <c r="R5" s="2220"/>
      <c r="S5" s="2220"/>
      <c r="T5" s="2220"/>
      <c r="U5" s="2220"/>
      <c r="V5" s="2220"/>
      <c r="W5" s="2220" t="s">
        <v>448</v>
      </c>
      <c r="X5" s="2221"/>
      <c r="Y5" s="2222" t="s">
        <v>557</v>
      </c>
      <c r="Z5" s="2222"/>
      <c r="AA5" s="2222"/>
      <c r="AB5" s="2222"/>
      <c r="AC5" s="2222"/>
      <c r="AD5" s="2222"/>
      <c r="AE5" s="2222"/>
      <c r="AF5" s="2222"/>
      <c r="AG5" s="2220" t="s">
        <v>564</v>
      </c>
      <c r="AH5" s="2220"/>
      <c r="AI5" s="2220"/>
      <c r="AJ5" s="2220" t="s">
        <v>565</v>
      </c>
      <c r="AK5" s="2220"/>
      <c r="AL5" s="2220"/>
      <c r="AM5" s="2220"/>
      <c r="AN5" s="2220"/>
      <c r="AO5" s="2220"/>
      <c r="AP5" s="2220"/>
      <c r="AQ5" s="2220"/>
      <c r="AR5" s="2222"/>
      <c r="AS5" s="2223"/>
    </row>
    <row r="6" spans="1:45" s="844" customFormat="1" ht="30.75" customHeight="1" x14ac:dyDescent="0.2">
      <c r="A6" s="2224"/>
      <c r="B6" s="2226" t="s">
        <v>620</v>
      </c>
      <c r="C6" s="2210" t="s">
        <v>621</v>
      </c>
      <c r="D6" s="2210"/>
      <c r="E6" s="2210"/>
      <c r="F6" s="2210"/>
      <c r="G6" s="2210"/>
      <c r="H6" s="2210"/>
      <c r="I6" s="2210"/>
      <c r="J6" s="2210" t="s">
        <v>622</v>
      </c>
      <c r="K6" s="2210"/>
      <c r="L6" s="2210"/>
      <c r="M6" s="2210"/>
      <c r="N6" s="2210"/>
      <c r="O6" s="2210"/>
      <c r="P6" s="2212" t="s">
        <v>623</v>
      </c>
      <c r="Q6" s="2212"/>
      <c r="R6" s="2212"/>
      <c r="S6" s="2212"/>
      <c r="T6" s="2212"/>
      <c r="U6" s="2212"/>
      <c r="V6" s="2212"/>
      <c r="W6" s="2212"/>
      <c r="X6" s="2212"/>
      <c r="Y6" s="2212" t="s">
        <v>499</v>
      </c>
      <c r="Z6" s="2212"/>
      <c r="AA6" s="2212"/>
      <c r="AB6" s="2212"/>
      <c r="AC6" s="2212"/>
      <c r="AD6" s="2212"/>
      <c r="AE6" s="2212"/>
      <c r="AF6" s="2212"/>
      <c r="AG6" s="2212"/>
      <c r="AH6" s="2212"/>
      <c r="AI6" s="2212"/>
      <c r="AJ6" s="2215" t="s">
        <v>624</v>
      </c>
      <c r="AK6" s="2215"/>
      <c r="AL6" s="2215"/>
      <c r="AM6" s="2215"/>
      <c r="AN6" s="2215"/>
      <c r="AO6" s="2215"/>
      <c r="AP6" s="2215"/>
      <c r="AQ6" s="2215"/>
      <c r="AR6" s="2216"/>
      <c r="AS6" s="2217"/>
    </row>
    <row r="7" spans="1:45" s="844" customFormat="1" ht="40.5" customHeight="1" x14ac:dyDescent="0.2">
      <c r="A7" s="2224"/>
      <c r="B7" s="2226"/>
      <c r="C7" s="2213" t="s">
        <v>625</v>
      </c>
      <c r="D7" s="2213"/>
      <c r="E7" s="2213"/>
      <c r="F7" s="2213"/>
      <c r="G7" s="1889" t="s">
        <v>626</v>
      </c>
      <c r="H7" s="1889"/>
      <c r="I7" s="1889"/>
      <c r="J7" s="2213" t="s">
        <v>627</v>
      </c>
      <c r="K7" s="2213"/>
      <c r="L7" s="2213"/>
      <c r="M7" s="2213"/>
      <c r="N7" s="2213" t="s">
        <v>626</v>
      </c>
      <c r="O7" s="2213"/>
      <c r="P7" s="2211" t="s">
        <v>627</v>
      </c>
      <c r="Q7" s="2211"/>
      <c r="R7" s="2211"/>
      <c r="S7" s="2211"/>
      <c r="T7" s="2211"/>
      <c r="U7" s="2211"/>
      <c r="V7" s="2211"/>
      <c r="W7" s="2213" t="s">
        <v>626</v>
      </c>
      <c r="X7" s="2214"/>
      <c r="Y7" s="2211" t="s">
        <v>627</v>
      </c>
      <c r="Z7" s="2211"/>
      <c r="AA7" s="2211"/>
      <c r="AB7" s="2211"/>
      <c r="AC7" s="2211"/>
      <c r="AD7" s="2211"/>
      <c r="AE7" s="2211"/>
      <c r="AF7" s="2211"/>
      <c r="AG7" s="2211" t="s">
        <v>628</v>
      </c>
      <c r="AH7" s="2211"/>
      <c r="AI7" s="2211"/>
      <c r="AJ7" s="2215"/>
      <c r="AK7" s="2215"/>
      <c r="AL7" s="2215"/>
      <c r="AM7" s="2215"/>
      <c r="AN7" s="2215"/>
      <c r="AO7" s="2215"/>
      <c r="AP7" s="2215"/>
      <c r="AQ7" s="2215"/>
      <c r="AR7" s="2216"/>
      <c r="AS7" s="2217"/>
    </row>
    <row r="8" spans="1:45" s="844" customFormat="1" ht="27" customHeight="1" x14ac:dyDescent="0.2">
      <c r="A8" s="2225"/>
      <c r="B8" s="2226"/>
      <c r="C8" s="1314">
        <v>42736</v>
      </c>
      <c r="D8" s="1314">
        <v>44713</v>
      </c>
      <c r="E8" s="1314">
        <v>44804</v>
      </c>
      <c r="F8" s="1314">
        <v>43100</v>
      </c>
      <c r="G8" s="1314">
        <v>42736</v>
      </c>
      <c r="H8" s="1314">
        <v>44743</v>
      </c>
      <c r="I8" s="1314">
        <v>43100</v>
      </c>
      <c r="J8" s="1314">
        <v>42736</v>
      </c>
      <c r="K8" s="1314">
        <v>44713</v>
      </c>
      <c r="L8" s="1314">
        <v>44926</v>
      </c>
      <c r="M8" s="1314">
        <v>43100</v>
      </c>
      <c r="N8" s="1314">
        <v>42736</v>
      </c>
      <c r="O8" s="1314">
        <v>43100</v>
      </c>
      <c r="P8" s="1314">
        <v>42736</v>
      </c>
      <c r="Q8" s="1314">
        <v>44629</v>
      </c>
      <c r="R8" s="1314">
        <v>44674</v>
      </c>
      <c r="S8" s="1314">
        <v>44713</v>
      </c>
      <c r="T8" s="1314">
        <v>44805</v>
      </c>
      <c r="U8" s="1314">
        <v>44916</v>
      </c>
      <c r="V8" s="1314">
        <v>43100</v>
      </c>
      <c r="W8" s="1314">
        <v>42736</v>
      </c>
      <c r="X8" s="1314">
        <v>43100</v>
      </c>
      <c r="Y8" s="1314">
        <v>42736</v>
      </c>
      <c r="Z8" s="1314">
        <v>44629</v>
      </c>
      <c r="AA8" s="1314">
        <v>44674</v>
      </c>
      <c r="AB8" s="1314">
        <v>44713</v>
      </c>
      <c r="AC8" s="1314">
        <v>44804</v>
      </c>
      <c r="AD8" s="1314">
        <v>44805</v>
      </c>
      <c r="AE8" s="1314">
        <v>44916</v>
      </c>
      <c r="AF8" s="1314">
        <v>43100</v>
      </c>
      <c r="AG8" s="1314">
        <v>42736</v>
      </c>
      <c r="AH8" s="1314">
        <v>44743</v>
      </c>
      <c r="AI8" s="1314">
        <v>43100</v>
      </c>
      <c r="AJ8" s="1314">
        <v>42736</v>
      </c>
      <c r="AK8" s="1314">
        <v>44629</v>
      </c>
      <c r="AL8" s="1314">
        <v>44674</v>
      </c>
      <c r="AM8" s="1314">
        <v>44713</v>
      </c>
      <c r="AN8" s="1314">
        <v>44743</v>
      </c>
      <c r="AO8" s="1314">
        <v>44804</v>
      </c>
      <c r="AP8" s="1314">
        <v>44805</v>
      </c>
      <c r="AQ8" s="1314">
        <v>44916</v>
      </c>
      <c r="AR8" s="1315">
        <v>44926</v>
      </c>
      <c r="AS8" s="1316">
        <v>43100</v>
      </c>
    </row>
    <row r="9" spans="1:45" s="844" customFormat="1" ht="13.9" customHeight="1" x14ac:dyDescent="0.25">
      <c r="A9" s="1106"/>
      <c r="B9" s="1317"/>
      <c r="C9" s="1318"/>
      <c r="D9" s="1318"/>
      <c r="E9" s="1318"/>
      <c r="F9" s="1318"/>
      <c r="G9" s="1318"/>
      <c r="H9" s="1318"/>
      <c r="I9" s="1318"/>
      <c r="J9" s="1318"/>
      <c r="K9" s="1318"/>
      <c r="L9" s="1318"/>
      <c r="M9" s="1318"/>
      <c r="N9" s="1318"/>
      <c r="O9" s="1318"/>
      <c r="P9" s="1318"/>
      <c r="Q9" s="1318"/>
      <c r="R9" s="1318"/>
      <c r="S9" s="1318"/>
      <c r="T9" s="1318"/>
      <c r="U9" s="1318"/>
      <c r="V9" s="1318"/>
      <c r="W9" s="1318"/>
      <c r="X9" s="1318"/>
      <c r="Y9" s="1318"/>
      <c r="Z9" s="1318"/>
      <c r="AA9" s="1318"/>
      <c r="AB9" s="1318"/>
      <c r="AC9" s="1318"/>
      <c r="AD9" s="1318"/>
      <c r="AE9" s="1318"/>
      <c r="AF9" s="1318"/>
      <c r="AG9" s="1318"/>
      <c r="AH9" s="1318"/>
      <c r="AI9" s="1318"/>
      <c r="AJ9" s="1318"/>
      <c r="AK9" s="1318"/>
      <c r="AL9" s="1318"/>
      <c r="AM9" s="1318"/>
      <c r="AN9" s="1318"/>
      <c r="AO9" s="1318"/>
      <c r="AP9" s="1318"/>
      <c r="AQ9" s="1318"/>
      <c r="AR9" s="1318"/>
      <c r="AS9" s="1319"/>
    </row>
    <row r="10" spans="1:45" s="844" customFormat="1" ht="13.9" customHeight="1" x14ac:dyDescent="0.2">
      <c r="A10" s="1320" t="s">
        <v>455</v>
      </c>
      <c r="B10" s="1321" t="s">
        <v>74</v>
      </c>
      <c r="C10" s="1322">
        <v>2</v>
      </c>
      <c r="D10" s="1322"/>
      <c r="E10" s="1322"/>
      <c r="F10" s="1322">
        <f>C10</f>
        <v>2</v>
      </c>
      <c r="G10" s="1322"/>
      <c r="H10" s="1322"/>
      <c r="I10" s="1322"/>
      <c r="J10" s="1323">
        <v>2</v>
      </c>
      <c r="K10" s="1323"/>
      <c r="L10" s="1323"/>
      <c r="M10" s="1323" t="s">
        <v>629</v>
      </c>
      <c r="N10" s="1323"/>
      <c r="O10" s="1323"/>
      <c r="P10" s="1323"/>
      <c r="Q10" s="1323"/>
      <c r="R10" s="1323"/>
      <c r="S10" s="1323"/>
      <c r="T10" s="1323"/>
      <c r="U10" s="1323"/>
      <c r="V10" s="1323"/>
      <c r="W10" s="1323"/>
      <c r="X10" s="1323"/>
      <c r="Y10" s="1322">
        <v>2</v>
      </c>
      <c r="Z10" s="1322"/>
      <c r="AA10" s="1322"/>
      <c r="AB10" s="1322"/>
      <c r="AC10" s="1322"/>
      <c r="AD10" s="1322"/>
      <c r="AE10" s="1322"/>
      <c r="AF10" s="1322">
        <v>2</v>
      </c>
      <c r="AG10" s="1322"/>
      <c r="AH10" s="1322"/>
      <c r="AI10" s="1322"/>
      <c r="AJ10" s="1324">
        <v>2</v>
      </c>
      <c r="AK10" s="1324"/>
      <c r="AL10" s="1324"/>
      <c r="AM10" s="1324"/>
      <c r="AN10" s="1324"/>
      <c r="AO10" s="1324"/>
      <c r="AP10" s="1324"/>
      <c r="AQ10" s="1324"/>
      <c r="AR10" s="1325"/>
      <c r="AS10" s="1326">
        <f>AJ10</f>
        <v>2</v>
      </c>
    </row>
    <row r="11" spans="1:45" s="844" customFormat="1" ht="13.9" customHeight="1" x14ac:dyDescent="0.25">
      <c r="A11" s="1074"/>
      <c r="B11" s="1327"/>
      <c r="C11" s="1328"/>
      <c r="D11" s="1328"/>
      <c r="E11" s="1328"/>
      <c r="F11" s="1329"/>
      <c r="G11" s="1329"/>
      <c r="H11" s="1329"/>
      <c r="I11" s="1329"/>
      <c r="J11" s="1329"/>
      <c r="K11" s="1329"/>
      <c r="L11" s="1329"/>
      <c r="M11" s="1329"/>
      <c r="N11" s="1329"/>
      <c r="O11" s="1329"/>
      <c r="P11" s="1329"/>
      <c r="Q11" s="1329"/>
      <c r="R11" s="1329"/>
      <c r="S11" s="1329"/>
      <c r="T11" s="1329"/>
      <c r="U11" s="1329"/>
      <c r="V11" s="1329"/>
      <c r="W11" s="1329"/>
      <c r="X11" s="1329"/>
      <c r="Y11" s="1329"/>
      <c r="Z11" s="1329"/>
      <c r="AA11" s="1329"/>
      <c r="AB11" s="1329"/>
      <c r="AC11" s="1329"/>
      <c r="AD11" s="1329"/>
      <c r="AE11" s="1329"/>
      <c r="AF11" s="1329"/>
      <c r="AG11" s="1329"/>
      <c r="AH11" s="1329"/>
      <c r="AI11" s="1329"/>
      <c r="AJ11" s="1329"/>
      <c r="AK11" s="1329"/>
      <c r="AL11" s="1329"/>
      <c r="AM11" s="1329"/>
      <c r="AN11" s="1329"/>
      <c r="AO11" s="1329"/>
      <c r="AP11" s="1329"/>
      <c r="AQ11" s="1329"/>
      <c r="AR11" s="1329"/>
      <c r="AS11" s="1330"/>
    </row>
    <row r="12" spans="1:45" s="1100" customFormat="1" ht="14.45" customHeight="1" x14ac:dyDescent="0.25">
      <c r="A12" s="1320" t="s">
        <v>463</v>
      </c>
      <c r="B12" s="1331" t="s">
        <v>306</v>
      </c>
      <c r="C12" s="1332">
        <v>2</v>
      </c>
      <c r="D12" s="1332"/>
      <c r="E12" s="1332"/>
      <c r="F12" s="1333">
        <f>C12+D12+E12</f>
        <v>2</v>
      </c>
      <c r="G12" s="1333"/>
      <c r="H12" s="1333"/>
      <c r="I12" s="1333"/>
      <c r="J12" s="1333">
        <v>33</v>
      </c>
      <c r="K12" s="1333">
        <v>1</v>
      </c>
      <c r="L12" s="1333">
        <v>-1</v>
      </c>
      <c r="M12" s="1333">
        <f>J12</f>
        <v>33</v>
      </c>
      <c r="N12" s="1333"/>
      <c r="O12" s="1333"/>
      <c r="P12" s="1333"/>
      <c r="Q12" s="1333"/>
      <c r="R12" s="1333"/>
      <c r="S12" s="1333"/>
      <c r="T12" s="1333"/>
      <c r="U12" s="1333"/>
      <c r="V12" s="1333"/>
      <c r="W12" s="1333"/>
      <c r="X12" s="1333"/>
      <c r="Y12" s="1333">
        <f>C12+J12+P12</f>
        <v>35</v>
      </c>
      <c r="Z12" s="1333"/>
      <c r="AA12" s="1333"/>
      <c r="AB12" s="1333"/>
      <c r="AC12" s="1333"/>
      <c r="AD12" s="1333"/>
      <c r="AE12" s="1333"/>
      <c r="AF12" s="1333">
        <f>SUM(Y12:AE12)</f>
        <v>35</v>
      </c>
      <c r="AG12" s="1333"/>
      <c r="AH12" s="1333"/>
      <c r="AI12" s="1333"/>
      <c r="AJ12" s="1334">
        <f>Y12</f>
        <v>35</v>
      </c>
      <c r="AK12" s="1334"/>
      <c r="AL12" s="1334"/>
      <c r="AM12" s="1334">
        <v>1</v>
      </c>
      <c r="AN12" s="1334"/>
      <c r="AO12" s="1334"/>
      <c r="AP12" s="1334"/>
      <c r="AQ12" s="1334"/>
      <c r="AR12" s="1335">
        <v>-1</v>
      </c>
      <c r="AS12" s="1326">
        <f>SUM(AJ12:AR12)</f>
        <v>35</v>
      </c>
    </row>
    <row r="13" spans="1:45" s="1064" customFormat="1" ht="14.45" customHeight="1" x14ac:dyDescent="0.25">
      <c r="A13" s="1336"/>
      <c r="B13" s="1065"/>
      <c r="C13" s="1065"/>
      <c r="D13" s="1065"/>
      <c r="E13" s="1065"/>
      <c r="F13" s="1065"/>
      <c r="G13" s="1065"/>
      <c r="H13" s="1065"/>
      <c r="I13" s="1065"/>
      <c r="J13" s="1065"/>
      <c r="K13" s="1065"/>
      <c r="L13" s="1065"/>
      <c r="M13" s="1065"/>
      <c r="N13" s="1065"/>
      <c r="O13" s="1065"/>
      <c r="P13" s="1065"/>
      <c r="Q13" s="1065"/>
      <c r="R13" s="1065"/>
      <c r="S13" s="1065"/>
      <c r="T13" s="1065"/>
      <c r="U13" s="1065"/>
      <c r="V13" s="1065"/>
      <c r="W13" s="1065"/>
      <c r="X13" s="1065"/>
      <c r="Y13" s="1065"/>
      <c r="Z13" s="1065"/>
      <c r="AA13" s="1065"/>
      <c r="AB13" s="1065"/>
      <c r="AC13" s="1065"/>
      <c r="AD13" s="1065"/>
      <c r="AE13" s="1065"/>
      <c r="AF13" s="1065"/>
      <c r="AG13" s="1065"/>
      <c r="AH13" s="1065"/>
      <c r="AI13" s="1065"/>
      <c r="AJ13" s="1065"/>
      <c r="AK13" s="1065"/>
      <c r="AL13" s="1065"/>
      <c r="AM13" s="1065"/>
      <c r="AN13" s="1065"/>
      <c r="AO13" s="1065"/>
      <c r="AP13" s="1065"/>
      <c r="AQ13" s="1065"/>
      <c r="AR13" s="1065"/>
      <c r="AS13" s="1076"/>
    </row>
    <row r="14" spans="1:45" ht="15.75" customHeight="1" x14ac:dyDescent="0.25">
      <c r="A14" s="1336"/>
      <c r="B14" s="1337"/>
      <c r="C14" s="1338"/>
      <c r="D14" s="1338"/>
      <c r="E14" s="1338"/>
      <c r="F14" s="1339"/>
      <c r="G14" s="1339"/>
      <c r="H14" s="1339"/>
      <c r="I14" s="1339"/>
      <c r="J14" s="1339"/>
      <c r="K14" s="1339"/>
      <c r="L14" s="1339"/>
      <c r="M14" s="1340"/>
      <c r="N14" s="1340"/>
      <c r="O14" s="1340"/>
      <c r="P14" s="1340"/>
      <c r="Q14" s="1340"/>
      <c r="R14" s="1340"/>
      <c r="S14" s="1340"/>
      <c r="T14" s="1340"/>
      <c r="U14" s="1340"/>
      <c r="V14" s="1340"/>
      <c r="W14" s="1340"/>
      <c r="X14" s="1340"/>
      <c r="Y14" s="1340"/>
      <c r="Z14" s="1340"/>
      <c r="AA14" s="1340"/>
      <c r="AB14" s="1340"/>
      <c r="AC14" s="1340"/>
      <c r="AD14" s="1340"/>
      <c r="AE14" s="1340"/>
      <c r="AF14" s="1341"/>
      <c r="AG14" s="1341"/>
      <c r="AH14" s="1341"/>
      <c r="AI14" s="1341"/>
      <c r="AJ14" s="1341"/>
      <c r="AK14" s="1341"/>
      <c r="AL14" s="1341"/>
      <c r="AM14" s="1341"/>
      <c r="AN14" s="1341"/>
      <c r="AO14" s="1341"/>
      <c r="AP14" s="1341"/>
      <c r="AQ14" s="1341"/>
      <c r="AR14" s="1341"/>
      <c r="AS14" s="1342"/>
    </row>
    <row r="15" spans="1:45" s="1064" customFormat="1" ht="14.45" customHeight="1" x14ac:dyDescent="0.25">
      <c r="A15" s="1343"/>
      <c r="B15" s="1344" t="s">
        <v>631</v>
      </c>
      <c r="C15" s="1345"/>
      <c r="D15" s="1345"/>
      <c r="E15" s="1345"/>
      <c r="F15" s="1346"/>
      <c r="G15" s="1346"/>
      <c r="H15" s="1346"/>
      <c r="I15" s="1346"/>
      <c r="J15" s="1346"/>
      <c r="K15" s="1346"/>
      <c r="L15" s="1346"/>
      <c r="M15" s="1347"/>
      <c r="N15" s="1347"/>
      <c r="O15" s="1347"/>
      <c r="P15" s="1347"/>
      <c r="Q15" s="1347"/>
      <c r="R15" s="1347"/>
      <c r="S15" s="1347"/>
      <c r="T15" s="1347"/>
      <c r="U15" s="1347"/>
      <c r="V15" s="1347"/>
      <c r="W15" s="1347"/>
      <c r="X15" s="1347"/>
      <c r="Y15" s="1347"/>
      <c r="Z15" s="1347"/>
      <c r="AA15" s="1347"/>
      <c r="AB15" s="1347"/>
      <c r="AC15" s="1347"/>
      <c r="AD15" s="1347"/>
      <c r="AE15" s="1347"/>
      <c r="AF15" s="1348"/>
      <c r="AG15" s="1348"/>
      <c r="AH15" s="1348"/>
      <c r="AI15" s="1348"/>
      <c r="AJ15" s="1348"/>
      <c r="AK15" s="1348"/>
      <c r="AL15" s="1348"/>
      <c r="AM15" s="1348"/>
      <c r="AN15" s="1348"/>
      <c r="AO15" s="1348"/>
      <c r="AP15" s="1348"/>
      <c r="AQ15" s="1348"/>
      <c r="AR15" s="1348"/>
      <c r="AS15" s="1349"/>
    </row>
    <row r="16" spans="1:45" s="1102" customFormat="1" ht="14.45" customHeight="1" x14ac:dyDescent="0.25">
      <c r="A16" s="1350" t="s">
        <v>464</v>
      </c>
      <c r="B16" s="1351" t="s">
        <v>1024</v>
      </c>
      <c r="C16" s="1352"/>
      <c r="D16" s="1352"/>
      <c r="E16" s="1352"/>
      <c r="F16" s="1353"/>
      <c r="G16" s="1353"/>
      <c r="H16" s="1353"/>
      <c r="I16" s="1353"/>
      <c r="J16" s="1353"/>
      <c r="K16" s="1353"/>
      <c r="L16" s="1353"/>
      <c r="M16" s="1353"/>
      <c r="N16" s="1353"/>
      <c r="O16" s="1353"/>
      <c r="P16" s="1353">
        <v>19</v>
      </c>
      <c r="Q16" s="1353">
        <v>-1</v>
      </c>
      <c r="R16" s="1353"/>
      <c r="S16" s="1353"/>
      <c r="T16" s="1353"/>
      <c r="U16" s="1353"/>
      <c r="V16" s="1333">
        <f>SUM(P16:U16)</f>
        <v>18</v>
      </c>
      <c r="W16" s="1353"/>
      <c r="X16" s="1353"/>
      <c r="Y16" s="1333">
        <f>C16+J16+P16</f>
        <v>19</v>
      </c>
      <c r="Z16" s="1353">
        <v>-1</v>
      </c>
      <c r="AA16" s="1353"/>
      <c r="AB16" s="1353"/>
      <c r="AC16" s="1353"/>
      <c r="AD16" s="1333"/>
      <c r="AE16" s="1333"/>
      <c r="AF16" s="1333">
        <f>SUM(Y16:AE16)</f>
        <v>18</v>
      </c>
      <c r="AG16" s="1333"/>
      <c r="AH16" s="1333"/>
      <c r="AI16" s="1333"/>
      <c r="AJ16" s="1333">
        <f>Y16+AG16/2</f>
        <v>19</v>
      </c>
      <c r="AK16" s="1353">
        <v>-1</v>
      </c>
      <c r="AL16" s="1353"/>
      <c r="AM16" s="1353"/>
      <c r="AN16" s="1353"/>
      <c r="AO16" s="1353"/>
      <c r="AP16" s="1333"/>
      <c r="AQ16" s="1333"/>
      <c r="AR16" s="1354"/>
      <c r="AS16" s="1355">
        <f>SUM(AJ16:AQ16)</f>
        <v>18</v>
      </c>
    </row>
    <row r="17" spans="1:45" s="1102" customFormat="1" ht="14.45" customHeight="1" x14ac:dyDescent="0.25">
      <c r="A17" s="1350" t="s">
        <v>465</v>
      </c>
      <c r="B17" s="1351" t="s">
        <v>1026</v>
      </c>
      <c r="C17" s="1356"/>
      <c r="D17" s="1356"/>
      <c r="E17" s="1356"/>
      <c r="F17" s="1353"/>
      <c r="G17" s="1353"/>
      <c r="H17" s="1353"/>
      <c r="I17" s="1353"/>
      <c r="J17" s="1353"/>
      <c r="K17" s="1353"/>
      <c r="L17" s="1353"/>
      <c r="M17" s="1353"/>
      <c r="N17" s="1353"/>
      <c r="O17" s="1353"/>
      <c r="P17" s="1353">
        <v>14</v>
      </c>
      <c r="Q17" s="1353"/>
      <c r="R17" s="1353"/>
      <c r="S17" s="1353"/>
      <c r="T17" s="1353"/>
      <c r="U17" s="1353"/>
      <c r="V17" s="1333">
        <f t="shared" ref="V17:V19" si="0">SUM(P17:U17)</f>
        <v>14</v>
      </c>
      <c r="W17" s="1353"/>
      <c r="X17" s="1353"/>
      <c r="Y17" s="1333">
        <f>C17+J17+P17</f>
        <v>14</v>
      </c>
      <c r="Z17" s="1353"/>
      <c r="AA17" s="1353"/>
      <c r="AB17" s="1353"/>
      <c r="AC17" s="1353"/>
      <c r="AD17" s="1333"/>
      <c r="AE17" s="1333"/>
      <c r="AF17" s="1333">
        <f t="shared" ref="AF17:AF18" si="1">SUM(Y17:AE17)</f>
        <v>14</v>
      </c>
      <c r="AG17" s="1333"/>
      <c r="AH17" s="1333"/>
      <c r="AI17" s="1333"/>
      <c r="AJ17" s="1333">
        <f>Y17+AG17/2</f>
        <v>14</v>
      </c>
      <c r="AK17" s="1353"/>
      <c r="AL17" s="1353"/>
      <c r="AM17" s="1353"/>
      <c r="AN17" s="1353"/>
      <c r="AO17" s="1353"/>
      <c r="AP17" s="1333"/>
      <c r="AQ17" s="1333"/>
      <c r="AR17" s="1354"/>
      <c r="AS17" s="1355">
        <f t="shared" ref="AS17:AS19" si="2">SUM(AJ17:AQ17)</f>
        <v>14</v>
      </c>
    </row>
    <row r="18" spans="1:45" s="1102" customFormat="1" ht="14.45" customHeight="1" x14ac:dyDescent="0.25">
      <c r="A18" s="1350" t="s">
        <v>466</v>
      </c>
      <c r="B18" s="1351" t="s">
        <v>1025</v>
      </c>
      <c r="C18" s="1356"/>
      <c r="D18" s="1356"/>
      <c r="E18" s="1356"/>
      <c r="F18" s="1353"/>
      <c r="G18" s="1353"/>
      <c r="H18" s="1353"/>
      <c r="I18" s="1353"/>
      <c r="J18" s="1353"/>
      <c r="K18" s="1353"/>
      <c r="L18" s="1353"/>
      <c r="M18" s="1353"/>
      <c r="N18" s="1353"/>
      <c r="O18" s="1353"/>
      <c r="P18" s="1353">
        <v>20</v>
      </c>
      <c r="Q18" s="1353"/>
      <c r="R18" s="1353">
        <v>-1</v>
      </c>
      <c r="S18" s="1353"/>
      <c r="T18" s="1353"/>
      <c r="U18" s="1353"/>
      <c r="V18" s="1333">
        <f t="shared" si="0"/>
        <v>19</v>
      </c>
      <c r="W18" s="1353"/>
      <c r="X18" s="1353"/>
      <c r="Y18" s="1333">
        <f>C18+J18+P18</f>
        <v>20</v>
      </c>
      <c r="Z18" s="1353"/>
      <c r="AA18" s="1353">
        <v>-1</v>
      </c>
      <c r="AB18" s="1353"/>
      <c r="AC18" s="1353"/>
      <c r="AD18" s="1333"/>
      <c r="AE18" s="1333"/>
      <c r="AF18" s="1333">
        <f t="shared" si="1"/>
        <v>19</v>
      </c>
      <c r="AG18" s="1333"/>
      <c r="AH18" s="1333"/>
      <c r="AI18" s="1333"/>
      <c r="AJ18" s="1333">
        <f>Y18+AG18/2</f>
        <v>20</v>
      </c>
      <c r="AK18" s="1353"/>
      <c r="AL18" s="1353">
        <v>-1</v>
      </c>
      <c r="AM18" s="1353"/>
      <c r="AN18" s="1353"/>
      <c r="AO18" s="1353"/>
      <c r="AP18" s="1333"/>
      <c r="AQ18" s="1333"/>
      <c r="AR18" s="1354"/>
      <c r="AS18" s="1355">
        <f t="shared" si="2"/>
        <v>19</v>
      </c>
    </row>
    <row r="19" spans="1:45" s="1102" customFormat="1" ht="14.45" customHeight="1" x14ac:dyDescent="0.25">
      <c r="A19" s="1320" t="s">
        <v>468</v>
      </c>
      <c r="B19" s="1331" t="s">
        <v>632</v>
      </c>
      <c r="C19" s="1332"/>
      <c r="D19" s="1332"/>
      <c r="E19" s="1332"/>
      <c r="F19" s="1357"/>
      <c r="G19" s="1357"/>
      <c r="H19" s="1357"/>
      <c r="I19" s="1357"/>
      <c r="J19" s="1357"/>
      <c r="K19" s="1357"/>
      <c r="L19" s="1357"/>
      <c r="M19" s="1353"/>
      <c r="N19" s="1353"/>
      <c r="O19" s="1353"/>
      <c r="P19" s="1333">
        <f>SUM(P16:P18)</f>
        <v>53</v>
      </c>
      <c r="Q19" s="1333">
        <f t="shared" ref="Q19:U19" si="3">SUM(Q16:Q18)</f>
        <v>-1</v>
      </c>
      <c r="R19" s="1333">
        <f t="shared" si="3"/>
        <v>-1</v>
      </c>
      <c r="S19" s="1333"/>
      <c r="T19" s="1333">
        <f t="shared" si="3"/>
        <v>0</v>
      </c>
      <c r="U19" s="1333">
        <f t="shared" si="3"/>
        <v>0</v>
      </c>
      <c r="V19" s="1333">
        <f t="shared" si="0"/>
        <v>51</v>
      </c>
      <c r="W19" s="1333"/>
      <c r="X19" s="1333"/>
      <c r="Y19" s="1333">
        <f>C19+J19+P19</f>
        <v>53</v>
      </c>
      <c r="Z19" s="1333">
        <f>F19+M19+Q19</f>
        <v>-1</v>
      </c>
      <c r="AA19" s="1333">
        <f>G19+N19+R19</f>
        <v>-1</v>
      </c>
      <c r="AB19" s="1333"/>
      <c r="AC19" s="1333"/>
      <c r="AD19" s="1333">
        <f>I19+O19+T19</f>
        <v>0</v>
      </c>
      <c r="AE19" s="1333">
        <v>0</v>
      </c>
      <c r="AF19" s="1333">
        <f>SUM(AF16:AF18)</f>
        <v>51</v>
      </c>
      <c r="AG19" s="1333"/>
      <c r="AH19" s="1333"/>
      <c r="AI19" s="1333"/>
      <c r="AJ19" s="1358">
        <f>Y19+AG19/2</f>
        <v>53</v>
      </c>
      <c r="AK19" s="1358">
        <f>Z19+AH19/2</f>
        <v>-1</v>
      </c>
      <c r="AL19" s="1358">
        <f>AA19+AI19/2</f>
        <v>-1</v>
      </c>
      <c r="AM19" s="1358"/>
      <c r="AN19" s="1358"/>
      <c r="AO19" s="1358"/>
      <c r="AP19" s="1358">
        <v>0</v>
      </c>
      <c r="AQ19" s="1358">
        <v>0</v>
      </c>
      <c r="AR19" s="1359"/>
      <c r="AS19" s="1355">
        <f t="shared" si="2"/>
        <v>51</v>
      </c>
    </row>
    <row r="20" spans="1:45" s="1064" customFormat="1" ht="13.5" customHeight="1" x14ac:dyDescent="0.25">
      <c r="A20" s="1360"/>
      <c r="B20" s="1361"/>
      <c r="C20" s="1362"/>
      <c r="D20" s="1362"/>
      <c r="E20" s="1362"/>
      <c r="F20" s="1363"/>
      <c r="G20" s="1363"/>
      <c r="H20" s="1363"/>
      <c r="I20" s="1363"/>
      <c r="J20" s="1363"/>
      <c r="K20" s="1363"/>
      <c r="L20" s="1363"/>
      <c r="M20" s="1364"/>
      <c r="N20" s="1364"/>
      <c r="O20" s="1364"/>
      <c r="P20" s="1364"/>
      <c r="Q20" s="1364"/>
      <c r="R20" s="1364"/>
      <c r="S20" s="1364"/>
      <c r="T20" s="1364"/>
      <c r="U20" s="1364"/>
      <c r="V20" s="1364"/>
      <c r="W20" s="1364"/>
      <c r="X20" s="1364"/>
      <c r="Y20" s="1364"/>
      <c r="Z20" s="1364"/>
      <c r="AA20" s="1364"/>
      <c r="AB20" s="1364"/>
      <c r="AC20" s="1364"/>
      <c r="AD20" s="1364"/>
      <c r="AE20" s="1364"/>
      <c r="AF20" s="1364"/>
      <c r="AG20" s="1364"/>
      <c r="AH20" s="1364"/>
      <c r="AI20" s="1364"/>
      <c r="AJ20" s="1364"/>
      <c r="AK20" s="1364"/>
      <c r="AL20" s="1364"/>
      <c r="AM20" s="1364"/>
      <c r="AN20" s="1364"/>
      <c r="AO20" s="1364"/>
      <c r="AP20" s="1364"/>
      <c r="AQ20" s="1364"/>
      <c r="AR20" s="1364"/>
      <c r="AS20" s="1365"/>
    </row>
    <row r="21" spans="1:45" ht="12.75" customHeight="1" x14ac:dyDescent="0.25">
      <c r="A21" s="1336"/>
      <c r="B21" s="1337"/>
      <c r="C21" s="1338"/>
      <c r="D21" s="1338"/>
      <c r="E21" s="1338"/>
      <c r="F21" s="1339"/>
      <c r="G21" s="1339"/>
      <c r="H21" s="1339"/>
      <c r="I21" s="1339"/>
      <c r="J21" s="1339"/>
      <c r="K21" s="1339"/>
      <c r="L21" s="1339"/>
      <c r="M21" s="1366"/>
      <c r="N21" s="1366"/>
      <c r="O21" s="1366"/>
      <c r="P21" s="1366"/>
      <c r="Q21" s="1366"/>
      <c r="R21" s="1366"/>
      <c r="S21" s="1366"/>
      <c r="T21" s="1366"/>
      <c r="U21" s="1366"/>
      <c r="V21" s="1340"/>
      <c r="W21" s="1340"/>
      <c r="X21" s="1340"/>
      <c r="Y21" s="1340"/>
      <c r="Z21" s="1340"/>
      <c r="AA21" s="1340"/>
      <c r="AB21" s="1340"/>
      <c r="AC21" s="1340"/>
      <c r="AD21" s="1340"/>
      <c r="AE21" s="1340"/>
      <c r="AF21" s="1340"/>
      <c r="AG21" s="1340"/>
      <c r="AH21" s="1340"/>
      <c r="AI21" s="1340"/>
      <c r="AJ21" s="1340"/>
      <c r="AK21" s="1340"/>
      <c r="AL21" s="1340"/>
      <c r="AM21" s="1340"/>
      <c r="AN21" s="1340"/>
      <c r="AO21" s="1340"/>
      <c r="AP21" s="1340"/>
      <c r="AQ21" s="1340"/>
      <c r="AR21" s="1340"/>
      <c r="AS21" s="1367"/>
    </row>
    <row r="22" spans="1:45" s="1064" customFormat="1" ht="27" customHeight="1" x14ac:dyDescent="0.25">
      <c r="A22" s="1343"/>
      <c r="B22" s="1344" t="s">
        <v>1028</v>
      </c>
      <c r="C22" s="1345"/>
      <c r="D22" s="1345"/>
      <c r="E22" s="1345"/>
      <c r="F22" s="1346"/>
      <c r="G22" s="1346"/>
      <c r="H22" s="1346"/>
      <c r="I22" s="1346"/>
      <c r="J22" s="1346"/>
      <c r="K22" s="1346"/>
      <c r="L22" s="1346"/>
      <c r="M22" s="1346"/>
      <c r="N22" s="1346"/>
      <c r="O22" s="1346"/>
      <c r="P22" s="1346"/>
      <c r="Q22" s="1346"/>
      <c r="R22" s="1346"/>
      <c r="S22" s="1346"/>
      <c r="T22" s="1346"/>
      <c r="U22" s="1346"/>
      <c r="V22" s="1346"/>
      <c r="W22" s="1346"/>
      <c r="X22" s="1346"/>
      <c r="Y22" s="1340"/>
      <c r="Z22" s="1340"/>
      <c r="AA22" s="1340"/>
      <c r="AB22" s="1340"/>
      <c r="AC22" s="1340"/>
      <c r="AD22" s="1340"/>
      <c r="AE22" s="1340"/>
      <c r="AF22" s="1340"/>
      <c r="AG22" s="1340"/>
      <c r="AH22" s="1340"/>
      <c r="AI22" s="1340"/>
      <c r="AJ22" s="1340"/>
      <c r="AK22" s="1340"/>
      <c r="AL22" s="1340"/>
      <c r="AM22" s="1340"/>
      <c r="AN22" s="1340"/>
      <c r="AO22" s="1340"/>
      <c r="AP22" s="1340"/>
      <c r="AQ22" s="1340"/>
      <c r="AR22" s="1340"/>
      <c r="AS22" s="1368"/>
    </row>
    <row r="23" spans="1:45" s="1102" customFormat="1" ht="27.75" customHeight="1" x14ac:dyDescent="0.25">
      <c r="A23" s="1350" t="s">
        <v>469</v>
      </c>
      <c r="B23" s="1351" t="s">
        <v>3047</v>
      </c>
      <c r="C23" s="1356"/>
      <c r="D23" s="1356"/>
      <c r="E23" s="1356"/>
      <c r="F23" s="1353"/>
      <c r="G23" s="1353"/>
      <c r="H23" s="1353"/>
      <c r="I23" s="1353"/>
      <c r="J23" s="1353"/>
      <c r="K23" s="1353"/>
      <c r="L23" s="1353"/>
      <c r="M23" s="1333"/>
      <c r="N23" s="1333"/>
      <c r="O23" s="1333"/>
      <c r="P23" s="1353">
        <v>6</v>
      </c>
      <c r="Q23" s="1353"/>
      <c r="R23" s="1353"/>
      <c r="S23" s="1353"/>
      <c r="T23" s="1353"/>
      <c r="U23" s="1353"/>
      <c r="V23" s="1333">
        <f>P23</f>
        <v>6</v>
      </c>
      <c r="W23" s="1353"/>
      <c r="X23" s="1353"/>
      <c r="Y23" s="1333">
        <f t="shared" ref="Y23:Y32" si="4">C23+J23+P23</f>
        <v>6</v>
      </c>
      <c r="Z23" s="1333"/>
      <c r="AA23" s="1333"/>
      <c r="AB23" s="1333"/>
      <c r="AC23" s="1333"/>
      <c r="AD23" s="1333"/>
      <c r="AE23" s="1333"/>
      <c r="AF23" s="1333">
        <f t="shared" ref="AF23:AF33" si="5">F23+M23+V23</f>
        <v>6</v>
      </c>
      <c r="AG23" s="1333"/>
      <c r="AH23" s="1333"/>
      <c r="AI23" s="1333"/>
      <c r="AJ23" s="1333">
        <f t="shared" ref="AJ23:AJ33" si="6">C23+J23+P23+W23/2</f>
        <v>6</v>
      </c>
      <c r="AK23" s="1333"/>
      <c r="AL23" s="1333"/>
      <c r="AM23" s="1333"/>
      <c r="AN23" s="1333"/>
      <c r="AO23" s="1333"/>
      <c r="AP23" s="1333"/>
      <c r="AQ23" s="1333"/>
      <c r="AR23" s="1354"/>
      <c r="AS23" s="1369">
        <f t="shared" ref="AS23:AS33" si="7">F23+M23+V23+X23/2</f>
        <v>6</v>
      </c>
    </row>
    <row r="24" spans="1:45" s="1102" customFormat="1" ht="14.45" customHeight="1" x14ac:dyDescent="0.25">
      <c r="A24" s="1350" t="s">
        <v>470</v>
      </c>
      <c r="B24" s="1351" t="s">
        <v>633</v>
      </c>
      <c r="C24" s="1356"/>
      <c r="D24" s="1356"/>
      <c r="E24" s="1356"/>
      <c r="F24" s="1353"/>
      <c r="G24" s="1353"/>
      <c r="H24" s="1353"/>
      <c r="I24" s="1353"/>
      <c r="J24" s="1353"/>
      <c r="K24" s="1353"/>
      <c r="L24" s="1353"/>
      <c r="M24" s="1353"/>
      <c r="N24" s="1353"/>
      <c r="O24" s="1353"/>
      <c r="P24" s="1353">
        <v>1</v>
      </c>
      <c r="Q24" s="1353"/>
      <c r="R24" s="1353"/>
      <c r="S24" s="1353"/>
      <c r="T24" s="1353"/>
      <c r="U24" s="1353"/>
      <c r="V24" s="1333">
        <f t="shared" ref="V24:V33" si="8">P24</f>
        <v>1</v>
      </c>
      <c r="W24" s="1353"/>
      <c r="X24" s="1353"/>
      <c r="Y24" s="1333">
        <f t="shared" si="4"/>
        <v>1</v>
      </c>
      <c r="Z24" s="1333"/>
      <c r="AA24" s="1333"/>
      <c r="AB24" s="1333"/>
      <c r="AC24" s="1333"/>
      <c r="AD24" s="1333"/>
      <c r="AE24" s="1333"/>
      <c r="AF24" s="1333">
        <f t="shared" si="5"/>
        <v>1</v>
      </c>
      <c r="AG24" s="1333"/>
      <c r="AH24" s="1333"/>
      <c r="AI24" s="1333"/>
      <c r="AJ24" s="1333">
        <f t="shared" si="6"/>
        <v>1</v>
      </c>
      <c r="AK24" s="1333"/>
      <c r="AL24" s="1333"/>
      <c r="AM24" s="1333"/>
      <c r="AN24" s="1333"/>
      <c r="AO24" s="1333"/>
      <c r="AP24" s="1333"/>
      <c r="AQ24" s="1333"/>
      <c r="AR24" s="1354"/>
      <c r="AS24" s="1369">
        <f t="shared" si="7"/>
        <v>1</v>
      </c>
    </row>
    <row r="25" spans="1:45" s="1102" customFormat="1" ht="14.25" customHeight="1" x14ac:dyDescent="0.25">
      <c r="A25" s="1350" t="s">
        <v>500</v>
      </c>
      <c r="B25" s="1351" t="s">
        <v>896</v>
      </c>
      <c r="C25" s="1356"/>
      <c r="D25" s="1356"/>
      <c r="E25" s="1356"/>
      <c r="F25" s="1353"/>
      <c r="G25" s="1353"/>
      <c r="H25" s="1353"/>
      <c r="I25" s="1353"/>
      <c r="J25" s="1353"/>
      <c r="K25" s="1353"/>
      <c r="L25" s="1353"/>
      <c r="M25" s="1353"/>
      <c r="N25" s="1353"/>
      <c r="O25" s="1353"/>
      <c r="P25" s="1353">
        <v>31</v>
      </c>
      <c r="Q25" s="1353"/>
      <c r="R25" s="1353"/>
      <c r="S25" s="1353">
        <v>1</v>
      </c>
      <c r="T25" s="1353"/>
      <c r="U25" s="1353"/>
      <c r="V25" s="1333">
        <f>P25+S25</f>
        <v>32</v>
      </c>
      <c r="W25" s="1353"/>
      <c r="X25" s="1353"/>
      <c r="Y25" s="1333">
        <f t="shared" si="4"/>
        <v>31</v>
      </c>
      <c r="Z25" s="1333"/>
      <c r="AA25" s="1333"/>
      <c r="AB25" s="1333">
        <v>1</v>
      </c>
      <c r="AC25" s="1333"/>
      <c r="AD25" s="1333"/>
      <c r="AE25" s="1333"/>
      <c r="AF25" s="1333">
        <f t="shared" si="5"/>
        <v>32</v>
      </c>
      <c r="AG25" s="1333"/>
      <c r="AH25" s="1333"/>
      <c r="AI25" s="1333"/>
      <c r="AJ25" s="1333">
        <f t="shared" si="6"/>
        <v>31</v>
      </c>
      <c r="AK25" s="1333"/>
      <c r="AL25" s="1333"/>
      <c r="AM25" s="1333">
        <v>1</v>
      </c>
      <c r="AN25" s="1333"/>
      <c r="AO25" s="1333"/>
      <c r="AP25" s="1333"/>
      <c r="AQ25" s="1333"/>
      <c r="AR25" s="1354"/>
      <c r="AS25" s="1369">
        <f t="shared" si="7"/>
        <v>32</v>
      </c>
    </row>
    <row r="26" spans="1:45" s="1376" customFormat="1" ht="29.25" customHeight="1" x14ac:dyDescent="0.2">
      <c r="A26" s="1350" t="s">
        <v>501</v>
      </c>
      <c r="B26" s="1370" t="s">
        <v>897</v>
      </c>
      <c r="C26" s="1371"/>
      <c r="D26" s="1371"/>
      <c r="E26" s="1371"/>
      <c r="F26" s="1372"/>
      <c r="G26" s="1372"/>
      <c r="H26" s="1372"/>
      <c r="I26" s="1372"/>
      <c r="J26" s="1372"/>
      <c r="K26" s="1372"/>
      <c r="L26" s="1372"/>
      <c r="M26" s="1372"/>
      <c r="N26" s="1372"/>
      <c r="O26" s="1372"/>
      <c r="P26" s="1372">
        <v>2</v>
      </c>
      <c r="Q26" s="1372"/>
      <c r="R26" s="1372"/>
      <c r="S26" s="1372"/>
      <c r="T26" s="1372"/>
      <c r="U26" s="1372"/>
      <c r="V26" s="1373">
        <f t="shared" si="8"/>
        <v>2</v>
      </c>
      <c r="W26" s="1372"/>
      <c r="X26" s="1372"/>
      <c r="Y26" s="1373">
        <f t="shared" si="4"/>
        <v>2</v>
      </c>
      <c r="Z26" s="1373"/>
      <c r="AA26" s="1373"/>
      <c r="AB26" s="1373"/>
      <c r="AC26" s="1373"/>
      <c r="AD26" s="1373"/>
      <c r="AE26" s="1373"/>
      <c r="AF26" s="1373">
        <f t="shared" si="5"/>
        <v>2</v>
      </c>
      <c r="AG26" s="1373"/>
      <c r="AH26" s="1373"/>
      <c r="AI26" s="1373"/>
      <c r="AJ26" s="1373">
        <f t="shared" si="6"/>
        <v>2</v>
      </c>
      <c r="AK26" s="1373"/>
      <c r="AL26" s="1373"/>
      <c r="AM26" s="1373"/>
      <c r="AN26" s="1373"/>
      <c r="AO26" s="1373"/>
      <c r="AP26" s="1373"/>
      <c r="AQ26" s="1373"/>
      <c r="AR26" s="1374"/>
      <c r="AS26" s="1375">
        <f t="shared" si="7"/>
        <v>2</v>
      </c>
    </row>
    <row r="27" spans="1:45" s="1102" customFormat="1" ht="14.45" customHeight="1" x14ac:dyDescent="0.25">
      <c r="A27" s="1350" t="s">
        <v>502</v>
      </c>
      <c r="B27" s="1351" t="s">
        <v>648</v>
      </c>
      <c r="C27" s="1356"/>
      <c r="D27" s="1356"/>
      <c r="E27" s="1356"/>
      <c r="F27" s="1353"/>
      <c r="G27" s="1353"/>
      <c r="H27" s="1353"/>
      <c r="I27" s="1353"/>
      <c r="J27" s="1353"/>
      <c r="K27" s="1353"/>
      <c r="L27" s="1353"/>
      <c r="M27" s="1353"/>
      <c r="N27" s="1353"/>
      <c r="O27" s="1353"/>
      <c r="P27" s="1353">
        <v>2</v>
      </c>
      <c r="Q27" s="1353"/>
      <c r="R27" s="1353"/>
      <c r="S27" s="1353"/>
      <c r="T27" s="1353"/>
      <c r="U27" s="1353"/>
      <c r="V27" s="1333">
        <f t="shared" si="8"/>
        <v>2</v>
      </c>
      <c r="W27" s="1353"/>
      <c r="X27" s="1353"/>
      <c r="Y27" s="1333">
        <f t="shared" si="4"/>
        <v>2</v>
      </c>
      <c r="Z27" s="1333"/>
      <c r="AA27" s="1333"/>
      <c r="AB27" s="1333"/>
      <c r="AC27" s="1333"/>
      <c r="AD27" s="1333"/>
      <c r="AE27" s="1333"/>
      <c r="AF27" s="1333">
        <f t="shared" si="5"/>
        <v>2</v>
      </c>
      <c r="AG27" s="1333"/>
      <c r="AH27" s="1333"/>
      <c r="AI27" s="1333"/>
      <c r="AJ27" s="1333">
        <f t="shared" si="6"/>
        <v>2</v>
      </c>
      <c r="AK27" s="1333"/>
      <c r="AL27" s="1333"/>
      <c r="AM27" s="1333"/>
      <c r="AN27" s="1333"/>
      <c r="AO27" s="1333"/>
      <c r="AP27" s="1333"/>
      <c r="AQ27" s="1333"/>
      <c r="AR27" s="1354"/>
      <c r="AS27" s="1369">
        <f t="shared" si="7"/>
        <v>2</v>
      </c>
    </row>
    <row r="28" spans="1:45" s="1102" customFormat="1" ht="14.45" customHeight="1" x14ac:dyDescent="0.25">
      <c r="A28" s="1350" t="s">
        <v>503</v>
      </c>
      <c r="B28" s="1351" t="s">
        <v>634</v>
      </c>
      <c r="C28" s="1356"/>
      <c r="D28" s="1356"/>
      <c r="E28" s="1356"/>
      <c r="F28" s="1353"/>
      <c r="G28" s="1353"/>
      <c r="H28" s="1353"/>
      <c r="I28" s="1353"/>
      <c r="J28" s="1353"/>
      <c r="K28" s="1353"/>
      <c r="L28" s="1353"/>
      <c r="M28" s="1353"/>
      <c r="N28" s="1353"/>
      <c r="O28" s="1353"/>
      <c r="P28" s="1353">
        <v>2</v>
      </c>
      <c r="Q28" s="1353"/>
      <c r="R28" s="1353"/>
      <c r="S28" s="1353"/>
      <c r="T28" s="1353"/>
      <c r="U28" s="1353"/>
      <c r="V28" s="1333">
        <f t="shared" si="8"/>
        <v>2</v>
      </c>
      <c r="W28" s="1353"/>
      <c r="X28" s="1353"/>
      <c r="Y28" s="1333">
        <f t="shared" si="4"/>
        <v>2</v>
      </c>
      <c r="Z28" s="1333"/>
      <c r="AA28" s="1333"/>
      <c r="AB28" s="1333"/>
      <c r="AC28" s="1333"/>
      <c r="AD28" s="1333"/>
      <c r="AE28" s="1333"/>
      <c r="AF28" s="1333">
        <f t="shared" si="5"/>
        <v>2</v>
      </c>
      <c r="AG28" s="1333"/>
      <c r="AH28" s="1333"/>
      <c r="AI28" s="1333"/>
      <c r="AJ28" s="1333">
        <f t="shared" si="6"/>
        <v>2</v>
      </c>
      <c r="AK28" s="1333"/>
      <c r="AL28" s="1333"/>
      <c r="AM28" s="1333"/>
      <c r="AN28" s="1333"/>
      <c r="AO28" s="1333"/>
      <c r="AP28" s="1333"/>
      <c r="AQ28" s="1333"/>
      <c r="AR28" s="1354"/>
      <c r="AS28" s="1369">
        <f t="shared" si="7"/>
        <v>2</v>
      </c>
    </row>
    <row r="29" spans="1:45" s="1102" customFormat="1" ht="14.45" customHeight="1" x14ac:dyDescent="0.25">
      <c r="A29" s="1350" t="s">
        <v>504</v>
      </c>
      <c r="B29" s="1351" t="s">
        <v>635</v>
      </c>
      <c r="C29" s="1356"/>
      <c r="D29" s="1356"/>
      <c r="E29" s="1356"/>
      <c r="F29" s="1353"/>
      <c r="G29" s="1353"/>
      <c r="H29" s="1353"/>
      <c r="I29" s="1353"/>
      <c r="J29" s="1353"/>
      <c r="K29" s="1353"/>
      <c r="L29" s="1353"/>
      <c r="M29" s="1353"/>
      <c r="N29" s="1353"/>
      <c r="O29" s="1353"/>
      <c r="P29" s="1353">
        <v>5</v>
      </c>
      <c r="Q29" s="1353"/>
      <c r="R29" s="1353"/>
      <c r="S29" s="1353">
        <v>-1</v>
      </c>
      <c r="T29" s="1353"/>
      <c r="U29" s="1353"/>
      <c r="V29" s="1333">
        <f>P29+S29</f>
        <v>4</v>
      </c>
      <c r="W29" s="1353"/>
      <c r="X29" s="1353"/>
      <c r="Y29" s="1333">
        <f t="shared" si="4"/>
        <v>5</v>
      </c>
      <c r="Z29" s="1333"/>
      <c r="AA29" s="1333"/>
      <c r="AB29" s="1333">
        <v>-1</v>
      </c>
      <c r="AC29" s="1333"/>
      <c r="AD29" s="1333"/>
      <c r="AE29" s="1333"/>
      <c r="AF29" s="1333">
        <f t="shared" si="5"/>
        <v>4</v>
      </c>
      <c r="AG29" s="1333"/>
      <c r="AH29" s="1333"/>
      <c r="AI29" s="1333"/>
      <c r="AJ29" s="1333">
        <f t="shared" si="6"/>
        <v>5</v>
      </c>
      <c r="AK29" s="1333"/>
      <c r="AL29" s="1333"/>
      <c r="AM29" s="1333">
        <v>-1</v>
      </c>
      <c r="AN29" s="1333"/>
      <c r="AO29" s="1333"/>
      <c r="AP29" s="1333"/>
      <c r="AQ29" s="1333"/>
      <c r="AR29" s="1354"/>
      <c r="AS29" s="1369">
        <f t="shared" si="7"/>
        <v>4</v>
      </c>
    </row>
    <row r="30" spans="1:45" s="1102" customFormat="1" ht="29.25" customHeight="1" x14ac:dyDescent="0.25">
      <c r="A30" s="1350" t="s">
        <v>505</v>
      </c>
      <c r="B30" s="1351" t="s">
        <v>2448</v>
      </c>
      <c r="C30" s="1356"/>
      <c r="D30" s="1356"/>
      <c r="E30" s="1356"/>
      <c r="F30" s="1353"/>
      <c r="G30" s="1353"/>
      <c r="H30" s="1353"/>
      <c r="I30" s="1353"/>
      <c r="J30" s="1353"/>
      <c r="K30" s="1353"/>
      <c r="L30" s="1353"/>
      <c r="M30" s="1353"/>
      <c r="N30" s="1353"/>
      <c r="O30" s="1353"/>
      <c r="P30" s="1353">
        <v>2</v>
      </c>
      <c r="Q30" s="1353"/>
      <c r="R30" s="1353"/>
      <c r="S30" s="1353"/>
      <c r="T30" s="1353"/>
      <c r="U30" s="1353"/>
      <c r="V30" s="1333">
        <f t="shared" si="8"/>
        <v>2</v>
      </c>
      <c r="W30" s="1353"/>
      <c r="X30" s="1353"/>
      <c r="Y30" s="1333">
        <f t="shared" si="4"/>
        <v>2</v>
      </c>
      <c r="Z30" s="1333"/>
      <c r="AA30" s="1333"/>
      <c r="AB30" s="1333"/>
      <c r="AC30" s="1333"/>
      <c r="AD30" s="1333"/>
      <c r="AE30" s="1333"/>
      <c r="AF30" s="1333">
        <f t="shared" si="5"/>
        <v>2</v>
      </c>
      <c r="AG30" s="1333"/>
      <c r="AH30" s="1333"/>
      <c r="AI30" s="1333"/>
      <c r="AJ30" s="1333">
        <f t="shared" si="6"/>
        <v>2</v>
      </c>
      <c r="AK30" s="1333"/>
      <c r="AL30" s="1333"/>
      <c r="AM30" s="1333"/>
      <c r="AN30" s="1333"/>
      <c r="AO30" s="1333"/>
      <c r="AP30" s="1333"/>
      <c r="AQ30" s="1333"/>
      <c r="AR30" s="1354"/>
      <c r="AS30" s="1369">
        <f t="shared" si="7"/>
        <v>2</v>
      </c>
    </row>
    <row r="31" spans="1:45" s="1376" customFormat="1" ht="42.75" customHeight="1" x14ac:dyDescent="0.2">
      <c r="A31" s="1350" t="s">
        <v>506</v>
      </c>
      <c r="B31" s="1370" t="s">
        <v>899</v>
      </c>
      <c r="C31" s="1371"/>
      <c r="D31" s="1371"/>
      <c r="E31" s="1371"/>
      <c r="F31" s="1372"/>
      <c r="G31" s="1372"/>
      <c r="H31" s="1372"/>
      <c r="I31" s="1372"/>
      <c r="J31" s="1372"/>
      <c r="K31" s="1372"/>
      <c r="L31" s="1372"/>
      <c r="M31" s="1372"/>
      <c r="N31" s="1372"/>
      <c r="O31" s="1372"/>
      <c r="P31" s="1372">
        <v>5</v>
      </c>
      <c r="Q31" s="1372"/>
      <c r="R31" s="1372"/>
      <c r="S31" s="1372"/>
      <c r="T31" s="1372"/>
      <c r="U31" s="1372"/>
      <c r="V31" s="1373">
        <f t="shared" si="8"/>
        <v>5</v>
      </c>
      <c r="W31" s="1372"/>
      <c r="X31" s="1372"/>
      <c r="Y31" s="1373">
        <f t="shared" si="4"/>
        <v>5</v>
      </c>
      <c r="Z31" s="1373"/>
      <c r="AA31" s="1373"/>
      <c r="AB31" s="1373"/>
      <c r="AC31" s="1373"/>
      <c r="AD31" s="1373"/>
      <c r="AE31" s="1373"/>
      <c r="AF31" s="1373">
        <f t="shared" si="5"/>
        <v>5</v>
      </c>
      <c r="AG31" s="1373"/>
      <c r="AH31" s="1373"/>
      <c r="AI31" s="1373"/>
      <c r="AJ31" s="1373">
        <f t="shared" si="6"/>
        <v>5</v>
      </c>
      <c r="AK31" s="1373"/>
      <c r="AL31" s="1373"/>
      <c r="AM31" s="1373"/>
      <c r="AN31" s="1373"/>
      <c r="AO31" s="1373"/>
      <c r="AP31" s="1373"/>
      <c r="AQ31" s="1373"/>
      <c r="AR31" s="1374"/>
      <c r="AS31" s="1375">
        <f t="shared" si="7"/>
        <v>5</v>
      </c>
    </row>
    <row r="32" spans="1:45" s="1102" customFormat="1" ht="14.25" customHeight="1" x14ac:dyDescent="0.25">
      <c r="A32" s="1350" t="s">
        <v>507</v>
      </c>
      <c r="B32" s="1351" t="s">
        <v>3048</v>
      </c>
      <c r="C32" s="1356"/>
      <c r="D32" s="1356"/>
      <c r="E32" s="1356"/>
      <c r="F32" s="1353"/>
      <c r="G32" s="1353"/>
      <c r="H32" s="1353"/>
      <c r="I32" s="1353"/>
      <c r="J32" s="1353"/>
      <c r="K32" s="1353"/>
      <c r="L32" s="1353"/>
      <c r="M32" s="1353"/>
      <c r="N32" s="1353"/>
      <c r="O32" s="1353"/>
      <c r="P32" s="1353">
        <v>2</v>
      </c>
      <c r="Q32" s="1353"/>
      <c r="R32" s="1353"/>
      <c r="S32" s="1353"/>
      <c r="T32" s="1353"/>
      <c r="U32" s="1353"/>
      <c r="V32" s="1333">
        <f t="shared" si="8"/>
        <v>2</v>
      </c>
      <c r="W32" s="1353"/>
      <c r="X32" s="1353"/>
      <c r="Y32" s="1333">
        <f t="shared" si="4"/>
        <v>2</v>
      </c>
      <c r="Z32" s="1333"/>
      <c r="AA32" s="1333"/>
      <c r="AB32" s="1333"/>
      <c r="AC32" s="1333"/>
      <c r="AD32" s="1333"/>
      <c r="AE32" s="1333"/>
      <c r="AF32" s="1333">
        <f t="shared" si="5"/>
        <v>2</v>
      </c>
      <c r="AG32" s="1333"/>
      <c r="AH32" s="1333"/>
      <c r="AI32" s="1333"/>
      <c r="AJ32" s="1333">
        <f t="shared" si="6"/>
        <v>2</v>
      </c>
      <c r="AK32" s="1333"/>
      <c r="AL32" s="1333"/>
      <c r="AM32" s="1333"/>
      <c r="AN32" s="1333"/>
      <c r="AO32" s="1333"/>
      <c r="AP32" s="1333"/>
      <c r="AQ32" s="1333"/>
      <c r="AR32" s="1354"/>
      <c r="AS32" s="1369">
        <f t="shared" si="7"/>
        <v>2</v>
      </c>
    </row>
    <row r="33" spans="1:45" s="1102" customFormat="1" ht="14.25" customHeight="1" x14ac:dyDescent="0.25">
      <c r="A33" s="1320" t="s">
        <v>509</v>
      </c>
      <c r="B33" s="1331" t="s">
        <v>636</v>
      </c>
      <c r="C33" s="1332"/>
      <c r="D33" s="1332"/>
      <c r="E33" s="1332"/>
      <c r="F33" s="1357"/>
      <c r="G33" s="1357"/>
      <c r="H33" s="1357"/>
      <c r="I33" s="1357"/>
      <c r="J33" s="1357"/>
      <c r="K33" s="1357"/>
      <c r="L33" s="1357"/>
      <c r="M33" s="1333"/>
      <c r="N33" s="1333"/>
      <c r="O33" s="1333"/>
      <c r="P33" s="1333">
        <f>SUM(P23:P32)</f>
        <v>58</v>
      </c>
      <c r="Q33" s="1333"/>
      <c r="R33" s="1333"/>
      <c r="S33" s="1333"/>
      <c r="T33" s="1333"/>
      <c r="U33" s="1333"/>
      <c r="V33" s="1333">
        <f t="shared" si="8"/>
        <v>58</v>
      </c>
      <c r="W33" s="1333"/>
      <c r="X33" s="1333"/>
      <c r="Y33" s="1333">
        <f>SUM(Y23:Y32)</f>
        <v>58</v>
      </c>
      <c r="Z33" s="1333"/>
      <c r="AA33" s="1333"/>
      <c r="AB33" s="1333"/>
      <c r="AC33" s="1333"/>
      <c r="AD33" s="1333"/>
      <c r="AE33" s="1333"/>
      <c r="AF33" s="1333">
        <f t="shared" si="5"/>
        <v>58</v>
      </c>
      <c r="AG33" s="1333"/>
      <c r="AH33" s="1333"/>
      <c r="AI33" s="1333"/>
      <c r="AJ33" s="1358">
        <f t="shared" si="6"/>
        <v>58</v>
      </c>
      <c r="AK33" s="1358"/>
      <c r="AL33" s="1358"/>
      <c r="AM33" s="1358"/>
      <c r="AN33" s="1358"/>
      <c r="AO33" s="1358"/>
      <c r="AP33" s="1358"/>
      <c r="AQ33" s="1358"/>
      <c r="AR33" s="1359"/>
      <c r="AS33" s="1377">
        <f t="shared" si="7"/>
        <v>58</v>
      </c>
    </row>
    <row r="34" spans="1:45" s="1102" customFormat="1" ht="14.45" customHeight="1" x14ac:dyDescent="0.25">
      <c r="A34" s="1343"/>
      <c r="B34" s="1378"/>
      <c r="C34" s="1379"/>
      <c r="D34" s="1379"/>
      <c r="E34" s="1379"/>
      <c r="F34" s="1339"/>
      <c r="G34" s="1339"/>
      <c r="H34" s="1339"/>
      <c r="I34" s="1339"/>
      <c r="J34" s="1339"/>
      <c r="K34" s="1339"/>
      <c r="L34" s="1339"/>
      <c r="M34" s="1366"/>
      <c r="N34" s="1366"/>
      <c r="O34" s="1366"/>
      <c r="P34" s="1340"/>
      <c r="Q34" s="1340"/>
      <c r="R34" s="1340"/>
      <c r="S34" s="1340"/>
      <c r="T34" s="1340"/>
      <c r="U34" s="1340"/>
      <c r="V34" s="1340"/>
      <c r="W34" s="1340"/>
      <c r="X34" s="1340"/>
      <c r="Y34" s="1340"/>
      <c r="Z34" s="1340"/>
      <c r="AA34" s="1340"/>
      <c r="AB34" s="1340"/>
      <c r="AC34" s="1340"/>
      <c r="AD34" s="1340"/>
      <c r="AE34" s="1340"/>
      <c r="AF34" s="1340"/>
      <c r="AG34" s="1340"/>
      <c r="AH34" s="1340"/>
      <c r="AI34" s="1340"/>
      <c r="AJ34" s="1380"/>
      <c r="AK34" s="1380"/>
      <c r="AL34" s="1380"/>
      <c r="AM34" s="1380"/>
      <c r="AN34" s="1380"/>
      <c r="AO34" s="1380"/>
      <c r="AP34" s="1380"/>
      <c r="AQ34" s="1380"/>
      <c r="AR34" s="1380"/>
      <c r="AS34" s="1381"/>
    </row>
    <row r="35" spans="1:45" s="1102" customFormat="1" ht="14.45" customHeight="1" x14ac:dyDescent="0.25">
      <c r="A35" s="1382"/>
      <c r="B35" s="1104" t="s">
        <v>651</v>
      </c>
      <c r="C35" s="1379"/>
      <c r="D35" s="1379"/>
      <c r="E35" s="1379"/>
      <c r="F35" s="1339"/>
      <c r="G35" s="1339"/>
      <c r="H35" s="1339"/>
      <c r="I35" s="1339"/>
      <c r="J35" s="1339"/>
      <c r="K35" s="1339"/>
      <c r="L35" s="1339"/>
      <c r="M35" s="1366"/>
      <c r="N35" s="1366"/>
      <c r="O35" s="1366"/>
      <c r="P35" s="1340"/>
      <c r="Q35" s="1340"/>
      <c r="R35" s="1340"/>
      <c r="S35" s="1340"/>
      <c r="T35" s="1340"/>
      <c r="U35" s="1340"/>
      <c r="V35" s="1340"/>
      <c r="W35" s="1340"/>
      <c r="X35" s="1340"/>
      <c r="Y35" s="1340"/>
      <c r="Z35" s="1340"/>
      <c r="AA35" s="1340"/>
      <c r="AB35" s="1340"/>
      <c r="AC35" s="1340"/>
      <c r="AD35" s="1340"/>
      <c r="AE35" s="1340"/>
      <c r="AF35" s="1340"/>
      <c r="AG35" s="1340"/>
      <c r="AH35" s="1340"/>
      <c r="AI35" s="1340"/>
      <c r="AJ35" s="1380"/>
      <c r="AK35" s="1380"/>
      <c r="AL35" s="1380"/>
      <c r="AM35" s="1380"/>
      <c r="AN35" s="1380"/>
      <c r="AO35" s="1380"/>
      <c r="AP35" s="1380"/>
      <c r="AQ35" s="1380"/>
      <c r="AR35" s="1380"/>
      <c r="AS35" s="534"/>
    </row>
    <row r="36" spans="1:45" s="1102" customFormat="1" ht="14.45" customHeight="1" x14ac:dyDescent="0.25">
      <c r="A36" s="1382" t="s">
        <v>510</v>
      </c>
      <c r="B36" s="1383" t="s">
        <v>3049</v>
      </c>
      <c r="C36" s="1384">
        <v>1</v>
      </c>
      <c r="D36" s="1384"/>
      <c r="E36" s="1384"/>
      <c r="F36" s="1385">
        <f>C36</f>
        <v>1</v>
      </c>
      <c r="G36" s="1386"/>
      <c r="H36" s="1386"/>
      <c r="I36" s="1386"/>
      <c r="J36" s="1386"/>
      <c r="K36" s="1386"/>
      <c r="L36" s="1386"/>
      <c r="M36" s="1387"/>
      <c r="N36" s="1387"/>
      <c r="O36" s="1387"/>
      <c r="P36" s="1388"/>
      <c r="Q36" s="1388"/>
      <c r="R36" s="1388"/>
      <c r="S36" s="1388"/>
      <c r="T36" s="1388"/>
      <c r="U36" s="1388"/>
      <c r="V36" s="1388"/>
      <c r="W36" s="1389"/>
      <c r="X36" s="1389"/>
      <c r="Y36" s="1388">
        <f>F36</f>
        <v>1</v>
      </c>
      <c r="Z36" s="1388"/>
      <c r="AA36" s="1388"/>
      <c r="AB36" s="1388"/>
      <c r="AC36" s="1388"/>
      <c r="AD36" s="1388"/>
      <c r="AE36" s="1388"/>
      <c r="AF36" s="1388">
        <f>Y36</f>
        <v>1</v>
      </c>
      <c r="AG36" s="1388"/>
      <c r="AH36" s="1388"/>
      <c r="AI36" s="1388"/>
      <c r="AJ36" s="1390">
        <f>Y36+AG36</f>
        <v>1</v>
      </c>
      <c r="AK36" s="1390"/>
      <c r="AL36" s="1390"/>
      <c r="AM36" s="1390"/>
      <c r="AN36" s="1390"/>
      <c r="AO36" s="1390"/>
      <c r="AP36" s="1390"/>
      <c r="AQ36" s="1390">
        <f>AH36</f>
        <v>0</v>
      </c>
      <c r="AR36" s="1390"/>
      <c r="AS36" s="1391">
        <f>AJ36+AQ36</f>
        <v>1</v>
      </c>
    </row>
    <row r="37" spans="1:45" s="1102" customFormat="1" ht="27" customHeight="1" x14ac:dyDescent="0.25">
      <c r="A37" s="1350"/>
      <c r="B37" s="1392" t="s">
        <v>1055</v>
      </c>
      <c r="C37" s="1393"/>
      <c r="D37" s="1393"/>
      <c r="E37" s="1393"/>
      <c r="F37" s="1385"/>
      <c r="G37" s="1394"/>
      <c r="H37" s="1395"/>
      <c r="I37" s="1395"/>
      <c r="J37" s="1394"/>
      <c r="K37" s="1394"/>
      <c r="L37" s="1394"/>
      <c r="M37" s="1396"/>
      <c r="N37" s="1396"/>
      <c r="O37" s="1396"/>
      <c r="P37" s="1397"/>
      <c r="Q37" s="1397"/>
      <c r="R37" s="1397"/>
      <c r="S37" s="1397"/>
      <c r="T37" s="1397"/>
      <c r="U37" s="1397"/>
      <c r="V37" s="1388"/>
      <c r="W37" s="1398"/>
      <c r="X37" s="1398"/>
      <c r="Y37" s="1388"/>
      <c r="Z37" s="1388"/>
      <c r="AA37" s="1388"/>
      <c r="AB37" s="1388"/>
      <c r="AC37" s="1388"/>
      <c r="AD37" s="1388"/>
      <c r="AE37" s="1388"/>
      <c r="AF37" s="1388"/>
      <c r="AG37" s="1388"/>
      <c r="AH37" s="1388"/>
      <c r="AI37" s="1388"/>
      <c r="AJ37" s="1390"/>
      <c r="AK37" s="1390"/>
      <c r="AL37" s="1390"/>
      <c r="AM37" s="1390"/>
      <c r="AN37" s="1390"/>
      <c r="AO37" s="1390"/>
      <c r="AP37" s="1390"/>
      <c r="AQ37" s="1390"/>
      <c r="AR37" s="1390"/>
      <c r="AS37" s="1391"/>
    </row>
    <row r="38" spans="1:45" s="1102" customFormat="1" ht="14.45" customHeight="1" x14ac:dyDescent="0.25">
      <c r="A38" s="1350" t="s">
        <v>511</v>
      </c>
      <c r="B38" s="1399" t="s">
        <v>3050</v>
      </c>
      <c r="C38" s="1384">
        <v>3</v>
      </c>
      <c r="D38" s="1384"/>
      <c r="E38" s="1384"/>
      <c r="F38" s="1385">
        <f>C38</f>
        <v>3</v>
      </c>
      <c r="G38" s="1386"/>
      <c r="H38" s="1385">
        <v>0.5</v>
      </c>
      <c r="I38" s="1385">
        <v>0.5</v>
      </c>
      <c r="J38" s="1386"/>
      <c r="K38" s="1386"/>
      <c r="L38" s="1386"/>
      <c r="M38" s="1387"/>
      <c r="N38" s="1387"/>
      <c r="O38" s="1387"/>
      <c r="P38" s="1388"/>
      <c r="Q38" s="1388"/>
      <c r="R38" s="1388"/>
      <c r="S38" s="1388"/>
      <c r="T38" s="1388"/>
      <c r="U38" s="1388"/>
      <c r="V38" s="1388"/>
      <c r="W38" s="1389"/>
      <c r="X38" s="1389"/>
      <c r="Y38" s="1388">
        <f>C38</f>
        <v>3</v>
      </c>
      <c r="Z38" s="1388"/>
      <c r="AA38" s="1388"/>
      <c r="AB38" s="1388"/>
      <c r="AC38" s="1388"/>
      <c r="AD38" s="1388"/>
      <c r="AE38" s="1388"/>
      <c r="AF38" s="1388">
        <f>Y38</f>
        <v>3</v>
      </c>
      <c r="AG38" s="1388"/>
      <c r="AH38" s="1388">
        <v>0.5</v>
      </c>
      <c r="AI38" s="1388">
        <v>0.5</v>
      </c>
      <c r="AJ38" s="1390">
        <f>Y38+AG38</f>
        <v>3</v>
      </c>
      <c r="AK38" s="1390"/>
      <c r="AL38" s="1390"/>
      <c r="AM38" s="1390"/>
      <c r="AN38" s="1400">
        <f>AH38</f>
        <v>0.5</v>
      </c>
      <c r="AO38" s="1390"/>
      <c r="AP38" s="1390"/>
      <c r="AQ38" s="1390"/>
      <c r="AR38" s="1390"/>
      <c r="AS38" s="1391">
        <f>AJ38+AN38</f>
        <v>3.5</v>
      </c>
    </row>
    <row r="39" spans="1:45" s="1102" customFormat="1" ht="14.45" customHeight="1" x14ac:dyDescent="0.25">
      <c r="A39" s="1350"/>
      <c r="B39" s="1401" t="s">
        <v>1056</v>
      </c>
      <c r="C39" s="1384"/>
      <c r="D39" s="1384"/>
      <c r="E39" s="1384"/>
      <c r="F39" s="1385"/>
      <c r="G39" s="1386"/>
      <c r="H39" s="1385"/>
      <c r="I39" s="1385"/>
      <c r="J39" s="1386"/>
      <c r="K39" s="1386"/>
      <c r="L39" s="1386"/>
      <c r="M39" s="1387"/>
      <c r="N39" s="1387"/>
      <c r="O39" s="1387"/>
      <c r="P39" s="1388"/>
      <c r="Q39" s="1388"/>
      <c r="R39" s="1388"/>
      <c r="S39" s="1388"/>
      <c r="T39" s="1388"/>
      <c r="U39" s="1388"/>
      <c r="V39" s="1388"/>
      <c r="W39" s="1389"/>
      <c r="X39" s="1389"/>
      <c r="Y39" s="1388"/>
      <c r="Z39" s="1388"/>
      <c r="AA39" s="1388"/>
      <c r="AB39" s="1388"/>
      <c r="AC39" s="1388"/>
      <c r="AD39" s="1388"/>
      <c r="AE39" s="1388"/>
      <c r="AF39" s="1388"/>
      <c r="AG39" s="1388"/>
      <c r="AH39" s="1388"/>
      <c r="AI39" s="1388"/>
      <c r="AJ39" s="1390"/>
      <c r="AK39" s="1390"/>
      <c r="AL39" s="1390"/>
      <c r="AM39" s="1390"/>
      <c r="AN39" s="1390"/>
      <c r="AO39" s="1390"/>
      <c r="AP39" s="1390"/>
      <c r="AQ39" s="1390"/>
      <c r="AR39" s="1390"/>
      <c r="AS39" s="1391"/>
    </row>
    <row r="40" spans="1:45" s="1102" customFormat="1" ht="14.45" customHeight="1" x14ac:dyDescent="0.25">
      <c r="A40" s="1350" t="s">
        <v>512</v>
      </c>
      <c r="B40" s="1399" t="s">
        <v>3051</v>
      </c>
      <c r="C40" s="1384">
        <v>1</v>
      </c>
      <c r="D40" s="1384"/>
      <c r="E40" s="1384"/>
      <c r="F40" s="1385">
        <f>C40</f>
        <v>1</v>
      </c>
      <c r="G40" s="1386"/>
      <c r="H40" s="1385"/>
      <c r="I40" s="1385"/>
      <c r="J40" s="1386"/>
      <c r="K40" s="1386"/>
      <c r="L40" s="1386"/>
      <c r="M40" s="1387"/>
      <c r="N40" s="1387"/>
      <c r="O40" s="1387"/>
      <c r="P40" s="1388"/>
      <c r="Q40" s="1388"/>
      <c r="R40" s="1388"/>
      <c r="S40" s="1388"/>
      <c r="T40" s="1388"/>
      <c r="U40" s="1388"/>
      <c r="V40" s="1388"/>
      <c r="W40" s="1389"/>
      <c r="X40" s="1389"/>
      <c r="Y40" s="1388">
        <f>F40</f>
        <v>1</v>
      </c>
      <c r="Z40" s="1388"/>
      <c r="AA40" s="1388"/>
      <c r="AB40" s="1388"/>
      <c r="AC40" s="1388"/>
      <c r="AD40" s="1388"/>
      <c r="AE40" s="1388"/>
      <c r="AF40" s="1388">
        <f>Y40</f>
        <v>1</v>
      </c>
      <c r="AG40" s="1388"/>
      <c r="AH40" s="1388"/>
      <c r="AI40" s="1388"/>
      <c r="AJ40" s="1390">
        <f>Y40+AG40</f>
        <v>1</v>
      </c>
      <c r="AK40" s="1390"/>
      <c r="AL40" s="1390"/>
      <c r="AM40" s="1390"/>
      <c r="AN40" s="1390"/>
      <c r="AO40" s="1390"/>
      <c r="AP40" s="1390"/>
      <c r="AQ40" s="1390"/>
      <c r="AR40" s="1390"/>
      <c r="AS40" s="1391">
        <f>AJ40+AQ40</f>
        <v>1</v>
      </c>
    </row>
    <row r="41" spans="1:45" s="1102" customFormat="1" ht="14.45" customHeight="1" x14ac:dyDescent="0.25">
      <c r="A41" s="1350"/>
      <c r="B41" s="1401" t="s">
        <v>1057</v>
      </c>
      <c r="C41" s="1384"/>
      <c r="D41" s="1384"/>
      <c r="E41" s="1384"/>
      <c r="F41" s="1385"/>
      <c r="G41" s="1386"/>
      <c r="H41" s="1385"/>
      <c r="I41" s="1385"/>
      <c r="J41" s="1386"/>
      <c r="K41" s="1386"/>
      <c r="L41" s="1386"/>
      <c r="M41" s="1387"/>
      <c r="N41" s="1387"/>
      <c r="O41" s="1387"/>
      <c r="P41" s="1388"/>
      <c r="Q41" s="1388"/>
      <c r="R41" s="1388"/>
      <c r="S41" s="1388"/>
      <c r="T41" s="1388"/>
      <c r="U41" s="1388"/>
      <c r="V41" s="1388"/>
      <c r="W41" s="1389"/>
      <c r="X41" s="1389"/>
      <c r="Y41" s="1388"/>
      <c r="Z41" s="1388"/>
      <c r="AA41" s="1388"/>
      <c r="AB41" s="1388"/>
      <c r="AC41" s="1388"/>
      <c r="AD41" s="1388"/>
      <c r="AE41" s="1388"/>
      <c r="AF41" s="1388"/>
      <c r="AG41" s="1388"/>
      <c r="AH41" s="1388"/>
      <c r="AI41" s="1388"/>
      <c r="AJ41" s="1390"/>
      <c r="AK41" s="1390"/>
      <c r="AL41" s="1390"/>
      <c r="AM41" s="1390"/>
      <c r="AN41" s="1390"/>
      <c r="AO41" s="1390"/>
      <c r="AP41" s="1390"/>
      <c r="AQ41" s="1390"/>
      <c r="AR41" s="1390"/>
      <c r="AS41" s="1391"/>
    </row>
    <row r="42" spans="1:45" s="1102" customFormat="1" ht="14.45" customHeight="1" x14ac:dyDescent="0.25">
      <c r="A42" s="1350" t="s">
        <v>513</v>
      </c>
      <c r="B42" s="1399" t="s">
        <v>3052</v>
      </c>
      <c r="C42" s="1384">
        <v>1</v>
      </c>
      <c r="D42" s="1384"/>
      <c r="E42" s="1384"/>
      <c r="F42" s="1385">
        <f>C42</f>
        <v>1</v>
      </c>
      <c r="G42" s="1386"/>
      <c r="H42" s="1385"/>
      <c r="I42" s="1385"/>
      <c r="J42" s="1386"/>
      <c r="K42" s="1386"/>
      <c r="L42" s="1386"/>
      <c r="M42" s="1387"/>
      <c r="N42" s="1387"/>
      <c r="O42" s="1387"/>
      <c r="P42" s="1388"/>
      <c r="Q42" s="1388"/>
      <c r="R42" s="1388"/>
      <c r="S42" s="1388"/>
      <c r="T42" s="1388"/>
      <c r="U42" s="1388"/>
      <c r="V42" s="1388"/>
      <c r="W42" s="1389"/>
      <c r="X42" s="1389"/>
      <c r="Y42" s="1388">
        <f>F42</f>
        <v>1</v>
      </c>
      <c r="Z42" s="1388"/>
      <c r="AA42" s="1388"/>
      <c r="AB42" s="1388"/>
      <c r="AC42" s="1388"/>
      <c r="AD42" s="1388"/>
      <c r="AE42" s="1388"/>
      <c r="AF42" s="1388">
        <f>Y42</f>
        <v>1</v>
      </c>
      <c r="AG42" s="1388"/>
      <c r="AH42" s="1388"/>
      <c r="AI42" s="1388"/>
      <c r="AJ42" s="1390">
        <f>Y42+AG42</f>
        <v>1</v>
      </c>
      <c r="AK42" s="1390"/>
      <c r="AL42" s="1390"/>
      <c r="AM42" s="1390"/>
      <c r="AN42" s="1390"/>
      <c r="AO42" s="1390"/>
      <c r="AP42" s="1390"/>
      <c r="AQ42" s="1390"/>
      <c r="AR42" s="1390"/>
      <c r="AS42" s="1391">
        <f>AJ42+AQ42</f>
        <v>1</v>
      </c>
    </row>
    <row r="43" spans="1:45" s="1104" customFormat="1" ht="14.45" customHeight="1" x14ac:dyDescent="0.25">
      <c r="A43" s="1320" t="s">
        <v>514</v>
      </c>
      <c r="B43" s="1402" t="s">
        <v>2449</v>
      </c>
      <c r="C43" s="1403">
        <f>SUM(C36:C42)</f>
        <v>6</v>
      </c>
      <c r="D43" s="1403"/>
      <c r="E43" s="1403"/>
      <c r="F43" s="1404">
        <f>C43</f>
        <v>6</v>
      </c>
      <c r="G43" s="1405"/>
      <c r="H43" s="1404">
        <v>0.5</v>
      </c>
      <c r="I43" s="1404">
        <v>0.5</v>
      </c>
      <c r="J43" s="1405"/>
      <c r="K43" s="1405"/>
      <c r="L43" s="1405"/>
      <c r="M43" s="1406"/>
      <c r="N43" s="1406"/>
      <c r="O43" s="1406"/>
      <c r="P43" s="1407"/>
      <c r="Q43" s="1407"/>
      <c r="R43" s="1407"/>
      <c r="S43" s="1407"/>
      <c r="T43" s="1407"/>
      <c r="U43" s="1407"/>
      <c r="V43" s="1407"/>
      <c r="W43" s="1408"/>
      <c r="X43" s="1407"/>
      <c r="Y43" s="1407">
        <f>F43</f>
        <v>6</v>
      </c>
      <c r="Z43" s="1407"/>
      <c r="AA43" s="1407"/>
      <c r="AB43" s="1407"/>
      <c r="AC43" s="1407"/>
      <c r="AD43" s="1407"/>
      <c r="AE43" s="1407"/>
      <c r="AF43" s="1407">
        <f>Y43</f>
        <v>6</v>
      </c>
      <c r="AG43" s="1407"/>
      <c r="AH43" s="1407"/>
      <c r="AI43" s="1407"/>
      <c r="AJ43" s="1409">
        <f>Y43+AG43</f>
        <v>6</v>
      </c>
      <c r="AK43" s="1409"/>
      <c r="AL43" s="1409"/>
      <c r="AM43" s="1409"/>
      <c r="AN43" s="1409">
        <v>0.5</v>
      </c>
      <c r="AO43" s="1409"/>
      <c r="AP43" s="1409"/>
      <c r="AQ43" s="1409"/>
      <c r="AR43" s="1409"/>
      <c r="AS43" s="1408">
        <f>AJ43+AN43</f>
        <v>6.5</v>
      </c>
    </row>
    <row r="44" spans="1:45" s="1102" customFormat="1" ht="14.45" customHeight="1" x14ac:dyDescent="0.25">
      <c r="A44" s="1350"/>
      <c r="B44" s="1410"/>
      <c r="C44" s="1411"/>
      <c r="D44" s="1411"/>
      <c r="E44" s="1411"/>
      <c r="F44" s="1412"/>
      <c r="G44" s="1412"/>
      <c r="H44" s="1412"/>
      <c r="I44" s="1412"/>
      <c r="J44" s="1412"/>
      <c r="K44" s="1412"/>
      <c r="L44" s="1412"/>
      <c r="M44" s="1413"/>
      <c r="N44" s="1413"/>
      <c r="O44" s="1413"/>
      <c r="P44" s="1414"/>
      <c r="Q44" s="1414"/>
      <c r="R44" s="1414"/>
      <c r="S44" s="1414"/>
      <c r="T44" s="1414"/>
      <c r="U44" s="1414"/>
      <c r="V44" s="1414"/>
      <c r="W44" s="1414"/>
      <c r="X44" s="1414"/>
      <c r="Y44" s="1414"/>
      <c r="Z44" s="1414"/>
      <c r="AA44" s="1414"/>
      <c r="AB44" s="1414"/>
      <c r="AC44" s="1414"/>
      <c r="AD44" s="1414"/>
      <c r="AE44" s="1414"/>
      <c r="AF44" s="1414"/>
      <c r="AG44" s="1414"/>
      <c r="AH44" s="1414"/>
      <c r="AI44" s="1414"/>
      <c r="AJ44" s="1414"/>
      <c r="AK44" s="1414"/>
      <c r="AL44" s="1414"/>
      <c r="AM44" s="1414"/>
      <c r="AN44" s="1414"/>
      <c r="AO44" s="1414"/>
      <c r="AP44" s="1414"/>
      <c r="AQ44" s="1414"/>
      <c r="AR44" s="1414"/>
      <c r="AS44" s="1415"/>
    </row>
    <row r="45" spans="1:45" s="1102" customFormat="1" ht="14.45" customHeight="1" x14ac:dyDescent="0.25">
      <c r="A45" s="1343"/>
      <c r="B45" s="1378"/>
      <c r="C45" s="1379"/>
      <c r="D45" s="1379"/>
      <c r="E45" s="1379"/>
      <c r="F45" s="1339"/>
      <c r="G45" s="1339"/>
      <c r="H45" s="1339"/>
      <c r="I45" s="1339"/>
      <c r="J45" s="1339"/>
      <c r="K45" s="1339"/>
      <c r="L45" s="1339"/>
      <c r="M45" s="1366"/>
      <c r="N45" s="1366"/>
      <c r="O45" s="1366"/>
      <c r="P45" s="1340"/>
      <c r="Q45" s="1340"/>
      <c r="R45" s="1340"/>
      <c r="S45" s="1340"/>
      <c r="T45" s="1340"/>
      <c r="U45" s="1340"/>
      <c r="V45" s="1340"/>
      <c r="W45" s="1340"/>
      <c r="X45" s="1340"/>
      <c r="Y45" s="1340"/>
      <c r="Z45" s="1340"/>
      <c r="AA45" s="1340"/>
      <c r="AB45" s="1340"/>
      <c r="AC45" s="1340"/>
      <c r="AD45" s="1340"/>
      <c r="AE45" s="1340"/>
      <c r="AF45" s="1340"/>
      <c r="AG45" s="1340"/>
      <c r="AH45" s="1340"/>
      <c r="AI45" s="1340"/>
      <c r="AJ45" s="1380"/>
      <c r="AK45" s="1380"/>
      <c r="AL45" s="1380"/>
      <c r="AM45" s="1380"/>
      <c r="AN45" s="1380"/>
      <c r="AO45" s="1380"/>
      <c r="AP45" s="1380"/>
      <c r="AQ45" s="1380"/>
      <c r="AR45" s="1380"/>
      <c r="AS45" s="1381"/>
    </row>
    <row r="46" spans="1:45" s="1102" customFormat="1" ht="14.45" customHeight="1" x14ac:dyDescent="0.25">
      <c r="A46" s="1416"/>
      <c r="B46" s="1378"/>
      <c r="C46" s="1379"/>
      <c r="D46" s="1379"/>
      <c r="E46" s="1379"/>
      <c r="F46" s="1339"/>
      <c r="G46" s="1339"/>
      <c r="H46" s="1339"/>
      <c r="I46" s="1339"/>
      <c r="J46" s="1339"/>
      <c r="K46" s="1339"/>
      <c r="L46" s="1339"/>
      <c r="M46" s="1366"/>
      <c r="N46" s="1366"/>
      <c r="O46" s="1366"/>
      <c r="P46" s="1340"/>
      <c r="Q46" s="1340"/>
      <c r="R46" s="1340"/>
      <c r="S46" s="1340"/>
      <c r="T46" s="1340"/>
      <c r="U46" s="1340"/>
      <c r="V46" s="1340"/>
      <c r="W46" s="1340"/>
      <c r="X46" s="1340"/>
      <c r="Y46" s="1340"/>
      <c r="Z46" s="1340"/>
      <c r="AA46" s="1340"/>
      <c r="AB46" s="1340"/>
      <c r="AC46" s="1340"/>
      <c r="AD46" s="1340"/>
      <c r="AE46" s="1340"/>
      <c r="AF46" s="1340"/>
      <c r="AG46" s="1340"/>
      <c r="AH46" s="1340"/>
      <c r="AI46" s="1340"/>
      <c r="AJ46" s="1380"/>
      <c r="AK46" s="1380"/>
      <c r="AL46" s="1380"/>
      <c r="AM46" s="1380"/>
      <c r="AN46" s="1380"/>
      <c r="AO46" s="1380"/>
      <c r="AP46" s="1380"/>
      <c r="AQ46" s="1380"/>
      <c r="AR46" s="1380"/>
      <c r="AS46" s="1381"/>
    </row>
    <row r="47" spans="1:45" s="1102" customFormat="1" ht="14.45" customHeight="1" x14ac:dyDescent="0.25">
      <c r="A47" s="1382"/>
      <c r="B47" s="1417" t="s">
        <v>487</v>
      </c>
      <c r="C47" s="1379"/>
      <c r="D47" s="1379"/>
      <c r="E47" s="1379"/>
      <c r="F47" s="1339"/>
      <c r="G47" s="1339"/>
      <c r="H47" s="1339"/>
      <c r="I47" s="1339"/>
      <c r="J47" s="1339"/>
      <c r="K47" s="1339"/>
      <c r="L47" s="1339"/>
      <c r="M47" s="1366"/>
      <c r="N47" s="1366"/>
      <c r="O47" s="1366"/>
      <c r="P47" s="1340"/>
      <c r="Q47" s="1340"/>
      <c r="R47" s="1340"/>
      <c r="S47" s="1340"/>
      <c r="T47" s="1340"/>
      <c r="U47" s="1340"/>
      <c r="V47" s="1340"/>
      <c r="W47" s="1340"/>
      <c r="X47" s="1340"/>
      <c r="Y47" s="1340"/>
      <c r="Z47" s="1340"/>
      <c r="AA47" s="1340"/>
      <c r="AB47" s="1340"/>
      <c r="AC47" s="1340"/>
      <c r="AD47" s="1340"/>
      <c r="AE47" s="1340"/>
      <c r="AF47" s="1340"/>
      <c r="AG47" s="1340"/>
      <c r="AH47" s="1340"/>
      <c r="AI47" s="1340"/>
      <c r="AJ47" s="1380"/>
      <c r="AK47" s="1380"/>
      <c r="AL47" s="1380"/>
      <c r="AM47" s="1380"/>
      <c r="AN47" s="1380"/>
      <c r="AO47" s="1380"/>
      <c r="AP47" s="1380"/>
      <c r="AQ47" s="1380"/>
      <c r="AR47" s="1380"/>
      <c r="AS47" s="1381"/>
    </row>
    <row r="48" spans="1:45" s="1102" customFormat="1" ht="14.45" customHeight="1" x14ac:dyDescent="0.25">
      <c r="A48" s="1350" t="s">
        <v>516</v>
      </c>
      <c r="B48" s="1418" t="s">
        <v>488</v>
      </c>
      <c r="C48" s="1419"/>
      <c r="D48" s="1419"/>
      <c r="E48" s="1419"/>
      <c r="F48" s="1420"/>
      <c r="G48" s="1420"/>
      <c r="H48" s="1420"/>
      <c r="I48" s="1420"/>
      <c r="J48" s="1420"/>
      <c r="K48" s="1420"/>
      <c r="L48" s="1420"/>
      <c r="M48" s="1385"/>
      <c r="N48" s="1385"/>
      <c r="O48" s="1385"/>
      <c r="P48" s="1385">
        <v>11</v>
      </c>
      <c r="Q48" s="1385"/>
      <c r="R48" s="1385"/>
      <c r="S48" s="1385"/>
      <c r="T48" s="1385"/>
      <c r="U48" s="1385">
        <v>-1</v>
      </c>
      <c r="V48" s="1388">
        <f>SUM(P48:U48)</f>
        <v>10</v>
      </c>
      <c r="W48" s="1388"/>
      <c r="X48" s="1388"/>
      <c r="Y48" s="1385">
        <f>P48</f>
        <v>11</v>
      </c>
      <c r="Z48" s="1385"/>
      <c r="AA48" s="1385"/>
      <c r="AB48" s="1385"/>
      <c r="AC48" s="1385"/>
      <c r="AD48" s="1385">
        <f>T48</f>
        <v>0</v>
      </c>
      <c r="AE48" s="1385">
        <f>U48</f>
        <v>-1</v>
      </c>
      <c r="AF48" s="1388">
        <f>V48+M48+F48</f>
        <v>10</v>
      </c>
      <c r="AG48" s="1388"/>
      <c r="AH48" s="1388"/>
      <c r="AI48" s="1388"/>
      <c r="AJ48" s="1385">
        <f>Y48+AG48/2</f>
        <v>11</v>
      </c>
      <c r="AK48" s="1385"/>
      <c r="AL48" s="1385"/>
      <c r="AM48" s="1385"/>
      <c r="AN48" s="1385"/>
      <c r="AO48" s="1385"/>
      <c r="AP48" s="1385">
        <f>AD48</f>
        <v>0</v>
      </c>
      <c r="AQ48" s="1385">
        <f>AE48</f>
        <v>-1</v>
      </c>
      <c r="AR48" s="1385"/>
      <c r="AS48" s="1388">
        <f>AF48+AI48/2</f>
        <v>10</v>
      </c>
    </row>
    <row r="49" spans="1:262" s="1102" customFormat="1" ht="14.45" customHeight="1" x14ac:dyDescent="0.25">
      <c r="A49" s="1350" t="s">
        <v>532</v>
      </c>
      <c r="B49" s="1418" t="s">
        <v>1029</v>
      </c>
      <c r="C49" s="1419"/>
      <c r="D49" s="1419"/>
      <c r="E49" s="1419"/>
      <c r="F49" s="1420"/>
      <c r="G49" s="1420"/>
      <c r="H49" s="1420"/>
      <c r="I49" s="1420"/>
      <c r="J49" s="1420"/>
      <c r="K49" s="1420"/>
      <c r="L49" s="1420"/>
      <c r="M49" s="1385"/>
      <c r="N49" s="1385"/>
      <c r="O49" s="1385"/>
      <c r="P49" s="1385">
        <v>6</v>
      </c>
      <c r="Q49" s="1385"/>
      <c r="R49" s="1385"/>
      <c r="S49" s="1385"/>
      <c r="T49" s="1385">
        <v>-1</v>
      </c>
      <c r="U49" s="1385">
        <v>-1</v>
      </c>
      <c r="V49" s="1388">
        <f t="shared" ref="V49:V51" si="9">SUM(P49:U49)</f>
        <v>4</v>
      </c>
      <c r="W49" s="1388"/>
      <c r="X49" s="1388"/>
      <c r="Y49" s="1385">
        <f>P49</f>
        <v>6</v>
      </c>
      <c r="Z49" s="1385"/>
      <c r="AA49" s="1385"/>
      <c r="AB49" s="1385"/>
      <c r="AC49" s="1385"/>
      <c r="AD49" s="1385">
        <f t="shared" ref="AD49:AE51" si="10">T49</f>
        <v>-1</v>
      </c>
      <c r="AE49" s="1385">
        <f t="shared" si="10"/>
        <v>-1</v>
      </c>
      <c r="AF49" s="1388">
        <f t="shared" ref="AF49:AF51" si="11">V49+M49+F49</f>
        <v>4</v>
      </c>
      <c r="AG49" s="1388"/>
      <c r="AH49" s="1388"/>
      <c r="AI49" s="1388"/>
      <c r="AJ49" s="1385">
        <f>Y49+AG49/2</f>
        <v>6</v>
      </c>
      <c r="AK49" s="1385"/>
      <c r="AL49" s="1385"/>
      <c r="AM49" s="1385"/>
      <c r="AN49" s="1385"/>
      <c r="AO49" s="1385"/>
      <c r="AP49" s="1385">
        <f t="shared" ref="AP49:AQ51" si="12">AD49</f>
        <v>-1</v>
      </c>
      <c r="AQ49" s="1385">
        <f t="shared" si="12"/>
        <v>-1</v>
      </c>
      <c r="AR49" s="1385"/>
      <c r="AS49" s="1388">
        <f>AF49+AI49/2</f>
        <v>4</v>
      </c>
    </row>
    <row r="50" spans="1:262" s="1102" customFormat="1" ht="14.45" customHeight="1" x14ac:dyDescent="0.25">
      <c r="A50" s="1350" t="s">
        <v>533</v>
      </c>
      <c r="B50" s="1418" t="s">
        <v>1030</v>
      </c>
      <c r="C50" s="1419"/>
      <c r="D50" s="1419"/>
      <c r="E50" s="1419"/>
      <c r="F50" s="1420"/>
      <c r="G50" s="1420"/>
      <c r="H50" s="1420"/>
      <c r="I50" s="1420"/>
      <c r="J50" s="1420"/>
      <c r="K50" s="1420"/>
      <c r="L50" s="1420"/>
      <c r="M50" s="1385"/>
      <c r="N50" s="1385"/>
      <c r="O50" s="1385"/>
      <c r="P50" s="1385">
        <v>1</v>
      </c>
      <c r="Q50" s="1385"/>
      <c r="R50" s="1385"/>
      <c r="S50" s="1385"/>
      <c r="T50" s="1385">
        <v>1</v>
      </c>
      <c r="U50" s="1385"/>
      <c r="V50" s="1388">
        <f t="shared" si="9"/>
        <v>2</v>
      </c>
      <c r="W50" s="1388"/>
      <c r="X50" s="1388"/>
      <c r="Y50" s="1385">
        <f>P50</f>
        <v>1</v>
      </c>
      <c r="Z50" s="1385"/>
      <c r="AA50" s="1385"/>
      <c r="AB50" s="1385"/>
      <c r="AC50" s="1385"/>
      <c r="AD50" s="1385">
        <f t="shared" si="10"/>
        <v>1</v>
      </c>
      <c r="AE50" s="1385">
        <f t="shared" si="10"/>
        <v>0</v>
      </c>
      <c r="AF50" s="1388">
        <f t="shared" si="11"/>
        <v>2</v>
      </c>
      <c r="AG50" s="1388"/>
      <c r="AH50" s="1388"/>
      <c r="AI50" s="1388"/>
      <c r="AJ50" s="1385">
        <f>Y50+AG50/2</f>
        <v>1</v>
      </c>
      <c r="AK50" s="1385"/>
      <c r="AL50" s="1385"/>
      <c r="AM50" s="1385"/>
      <c r="AN50" s="1385"/>
      <c r="AO50" s="1385"/>
      <c r="AP50" s="1385">
        <f t="shared" si="12"/>
        <v>1</v>
      </c>
      <c r="AQ50" s="1385">
        <f t="shared" si="12"/>
        <v>0</v>
      </c>
      <c r="AR50" s="1385"/>
      <c r="AS50" s="1388">
        <f>AF50+AI50/2</f>
        <v>2</v>
      </c>
    </row>
    <row r="51" spans="1:262" s="1102" customFormat="1" ht="14.45" customHeight="1" x14ac:dyDescent="0.25">
      <c r="A51" s="1350" t="s">
        <v>534</v>
      </c>
      <c r="B51" s="1418" t="s">
        <v>1031</v>
      </c>
      <c r="C51" s="1419"/>
      <c r="D51" s="1419"/>
      <c r="E51" s="1419"/>
      <c r="F51" s="1420"/>
      <c r="G51" s="1420"/>
      <c r="H51" s="1420"/>
      <c r="I51" s="1420"/>
      <c r="J51" s="1420"/>
      <c r="K51" s="1420"/>
      <c r="L51" s="1420"/>
      <c r="M51" s="1385"/>
      <c r="N51" s="1385"/>
      <c r="O51" s="1385"/>
      <c r="P51" s="1385">
        <v>1</v>
      </c>
      <c r="Q51" s="1385"/>
      <c r="R51" s="1385"/>
      <c r="S51" s="1385"/>
      <c r="T51" s="1385"/>
      <c r="U51" s="1385"/>
      <c r="V51" s="1388">
        <f t="shared" si="9"/>
        <v>1</v>
      </c>
      <c r="W51" s="1388"/>
      <c r="X51" s="1388"/>
      <c r="Y51" s="1385">
        <f>P51</f>
        <v>1</v>
      </c>
      <c r="Z51" s="1385"/>
      <c r="AA51" s="1385"/>
      <c r="AB51" s="1385"/>
      <c r="AC51" s="1385"/>
      <c r="AD51" s="1385">
        <f t="shared" si="10"/>
        <v>0</v>
      </c>
      <c r="AE51" s="1385">
        <f t="shared" si="10"/>
        <v>0</v>
      </c>
      <c r="AF51" s="1388">
        <f t="shared" si="11"/>
        <v>1</v>
      </c>
      <c r="AG51" s="1388"/>
      <c r="AH51" s="1388"/>
      <c r="AI51" s="1388"/>
      <c r="AJ51" s="1385">
        <f>Y51+AG51/2</f>
        <v>1</v>
      </c>
      <c r="AK51" s="1385"/>
      <c r="AL51" s="1385"/>
      <c r="AM51" s="1385"/>
      <c r="AN51" s="1385"/>
      <c r="AO51" s="1385"/>
      <c r="AP51" s="1385">
        <f t="shared" si="12"/>
        <v>0</v>
      </c>
      <c r="AQ51" s="1385">
        <f t="shared" si="12"/>
        <v>0</v>
      </c>
      <c r="AR51" s="1385"/>
      <c r="AS51" s="1388">
        <f>AF51+AI51/2</f>
        <v>1</v>
      </c>
    </row>
    <row r="52" spans="1:262" s="1102" customFormat="1" ht="14.45" customHeight="1" x14ac:dyDescent="0.25">
      <c r="A52" s="1320" t="s">
        <v>535</v>
      </c>
      <c r="B52" s="1421" t="s">
        <v>2450</v>
      </c>
      <c r="C52" s="1384"/>
      <c r="D52" s="1384"/>
      <c r="E52" s="1384"/>
      <c r="F52" s="1422"/>
      <c r="G52" s="1422"/>
      <c r="H52" s="1422"/>
      <c r="I52" s="1422"/>
      <c r="J52" s="1422"/>
      <c r="K52" s="1422"/>
      <c r="L52" s="1422"/>
      <c r="M52" s="1385"/>
      <c r="N52" s="1385"/>
      <c r="O52" s="1385"/>
      <c r="P52" s="1388">
        <f>P48+P49+P51+P50</f>
        <v>19</v>
      </c>
      <c r="Q52" s="1388"/>
      <c r="R52" s="1388"/>
      <c r="S52" s="1388"/>
      <c r="T52" s="1388">
        <f>SUM(T48:T51)</f>
        <v>0</v>
      </c>
      <c r="U52" s="1388">
        <f>SUM(U48:U51)</f>
        <v>-2</v>
      </c>
      <c r="V52" s="1388">
        <f t="shared" ref="V52:AS52" si="13">V48+V49+V51+V50</f>
        <v>17</v>
      </c>
      <c r="W52" s="1388"/>
      <c r="X52" s="1388"/>
      <c r="Y52" s="1388">
        <f t="shared" si="13"/>
        <v>19</v>
      </c>
      <c r="Z52" s="1388"/>
      <c r="AA52" s="1388"/>
      <c r="AB52" s="1388"/>
      <c r="AC52" s="1388"/>
      <c r="AD52" s="1388">
        <f t="shared" si="13"/>
        <v>0</v>
      </c>
      <c r="AE52" s="1388">
        <f t="shared" si="13"/>
        <v>-2</v>
      </c>
      <c r="AF52" s="1388">
        <f t="shared" si="13"/>
        <v>17</v>
      </c>
      <c r="AG52" s="1388"/>
      <c r="AH52" s="1388"/>
      <c r="AI52" s="1388"/>
      <c r="AJ52" s="1423">
        <f t="shared" si="13"/>
        <v>19</v>
      </c>
      <c r="AK52" s="1423"/>
      <c r="AL52" s="1423"/>
      <c r="AM52" s="1423"/>
      <c r="AN52" s="1423"/>
      <c r="AO52" s="1423"/>
      <c r="AP52" s="1423">
        <f t="shared" si="13"/>
        <v>0</v>
      </c>
      <c r="AQ52" s="1423">
        <f t="shared" si="13"/>
        <v>-2</v>
      </c>
      <c r="AR52" s="1423"/>
      <c r="AS52" s="1423">
        <f t="shared" si="13"/>
        <v>17</v>
      </c>
    </row>
    <row r="53" spans="1:262" ht="15.75" customHeight="1" x14ac:dyDescent="0.25">
      <c r="A53" s="1350"/>
      <c r="B53" s="1424"/>
      <c r="C53" s="1425"/>
      <c r="D53" s="1425"/>
      <c r="E53" s="1425"/>
      <c r="F53" s="1426"/>
      <c r="G53" s="1426"/>
      <c r="H53" s="1426"/>
      <c r="I53" s="1426"/>
      <c r="J53" s="1426"/>
      <c r="K53" s="1426"/>
      <c r="L53" s="1426"/>
      <c r="M53" s="1427"/>
      <c r="N53" s="1427"/>
      <c r="O53" s="1427"/>
      <c r="P53" s="1428"/>
      <c r="Q53" s="1428"/>
      <c r="R53" s="1428"/>
      <c r="S53" s="1428"/>
      <c r="T53" s="1428"/>
      <c r="U53" s="1428"/>
      <c r="V53" s="1428"/>
      <c r="W53" s="1428"/>
      <c r="X53" s="1428"/>
      <c r="Y53" s="1428"/>
      <c r="Z53" s="1428"/>
      <c r="AA53" s="1428"/>
      <c r="AB53" s="1428"/>
      <c r="AC53" s="1428"/>
      <c r="AD53" s="1428"/>
      <c r="AE53" s="1428"/>
      <c r="AF53" s="1428"/>
      <c r="AG53" s="1428"/>
      <c r="AH53" s="1428"/>
      <c r="AI53" s="1428"/>
      <c r="AJ53" s="1428"/>
      <c r="AK53" s="1428"/>
      <c r="AL53" s="1428"/>
      <c r="AM53" s="1428"/>
      <c r="AN53" s="1428"/>
      <c r="AO53" s="1428"/>
      <c r="AP53" s="1428"/>
      <c r="AQ53" s="1428"/>
      <c r="AR53" s="1428"/>
      <c r="AS53" s="534"/>
      <c r="AT53" s="1102"/>
      <c r="AU53" s="1102"/>
      <c r="AV53" s="1102"/>
      <c r="AW53" s="1102"/>
      <c r="AX53" s="1102"/>
      <c r="AY53" s="1102"/>
      <c r="AZ53" s="1102"/>
      <c r="BA53" s="1102"/>
      <c r="BB53" s="1102"/>
      <c r="BC53" s="1102"/>
      <c r="BD53" s="1102"/>
      <c r="BE53" s="1102"/>
      <c r="BF53" s="1102"/>
      <c r="BG53" s="1102"/>
      <c r="BH53" s="1102"/>
      <c r="BI53" s="1102"/>
      <c r="BJ53" s="1102"/>
      <c r="BK53" s="1102"/>
      <c r="BL53" s="1102"/>
      <c r="BM53" s="1102"/>
      <c r="BN53" s="1102"/>
      <c r="BO53" s="1102"/>
      <c r="BP53" s="1102"/>
      <c r="BQ53" s="1102"/>
      <c r="BR53" s="1102"/>
      <c r="BS53" s="1102"/>
      <c r="BT53" s="1102"/>
      <c r="BU53" s="1102"/>
      <c r="BV53" s="1102"/>
      <c r="BW53" s="1102"/>
      <c r="BX53" s="1102"/>
      <c r="BY53" s="1102"/>
      <c r="BZ53" s="1102"/>
      <c r="CA53" s="1102"/>
      <c r="CB53" s="1102"/>
      <c r="CC53" s="1102"/>
      <c r="CD53" s="1102"/>
      <c r="CE53" s="1102"/>
      <c r="CF53" s="1102"/>
      <c r="CG53" s="1102"/>
      <c r="CH53" s="1102"/>
      <c r="CI53" s="1102"/>
      <c r="CJ53" s="1102"/>
      <c r="CK53" s="1102"/>
      <c r="CL53" s="1102"/>
      <c r="CM53" s="1102"/>
      <c r="CN53" s="1102"/>
      <c r="CO53" s="1102"/>
      <c r="CP53" s="1102"/>
      <c r="CQ53" s="1102"/>
      <c r="CR53" s="1102"/>
      <c r="CS53" s="1102"/>
      <c r="CT53" s="1102"/>
      <c r="CU53" s="1102"/>
      <c r="CV53" s="1102"/>
      <c r="CW53" s="1102"/>
      <c r="CX53" s="1102"/>
      <c r="CY53" s="1102"/>
      <c r="CZ53" s="1102"/>
      <c r="DA53" s="1102"/>
      <c r="DB53" s="1102"/>
      <c r="DC53" s="1102"/>
      <c r="DD53" s="1102"/>
      <c r="DE53" s="1102"/>
      <c r="DF53" s="1102"/>
      <c r="DG53" s="1102"/>
      <c r="DH53" s="1102"/>
      <c r="DI53" s="1102"/>
      <c r="DJ53" s="1102"/>
      <c r="DK53" s="1102"/>
      <c r="DL53" s="1102"/>
      <c r="DM53" s="1102"/>
      <c r="DN53" s="1102"/>
      <c r="DO53" s="1102"/>
      <c r="DP53" s="1102"/>
      <c r="DQ53" s="1102"/>
      <c r="DR53" s="1102"/>
      <c r="DS53" s="1102"/>
      <c r="DT53" s="1102"/>
      <c r="DU53" s="1102"/>
      <c r="DV53" s="1102"/>
      <c r="DW53" s="1102"/>
      <c r="DX53" s="1102"/>
      <c r="DY53" s="1102"/>
      <c r="DZ53" s="1102"/>
      <c r="EA53" s="1102"/>
      <c r="EB53" s="1102"/>
      <c r="EC53" s="1102"/>
      <c r="ED53" s="1102"/>
      <c r="EE53" s="1102"/>
      <c r="EF53" s="1102"/>
      <c r="EG53" s="1102"/>
      <c r="EH53" s="1102"/>
      <c r="EI53" s="1102"/>
      <c r="EJ53" s="1102"/>
      <c r="EK53" s="1102"/>
      <c r="EL53" s="1102"/>
      <c r="EM53" s="1102"/>
      <c r="EN53" s="1102"/>
      <c r="EO53" s="1102"/>
      <c r="EP53" s="1102"/>
      <c r="EQ53" s="1102"/>
      <c r="ER53" s="1102"/>
      <c r="ES53" s="1102"/>
      <c r="ET53" s="1102"/>
      <c r="EU53" s="1102"/>
      <c r="EV53" s="1102"/>
      <c r="EW53" s="1102"/>
      <c r="EX53" s="1102"/>
      <c r="EY53" s="1102"/>
      <c r="EZ53" s="1102"/>
      <c r="FA53" s="1102"/>
      <c r="FB53" s="1102"/>
      <c r="FC53" s="1102"/>
      <c r="FD53" s="1102"/>
      <c r="FE53" s="1102"/>
      <c r="FF53" s="1102"/>
      <c r="FG53" s="1102"/>
      <c r="FH53" s="1102"/>
      <c r="FI53" s="1102"/>
      <c r="FJ53" s="1102"/>
      <c r="FK53" s="1102"/>
      <c r="FL53" s="1102"/>
      <c r="FM53" s="1102"/>
      <c r="FN53" s="1102"/>
      <c r="FO53" s="1102"/>
      <c r="FP53" s="1102"/>
      <c r="FQ53" s="1102"/>
      <c r="FR53" s="1102"/>
      <c r="FS53" s="1102"/>
      <c r="FT53" s="1102"/>
      <c r="FU53" s="1102"/>
      <c r="FV53" s="1102"/>
      <c r="FW53" s="1102"/>
      <c r="FX53" s="1102"/>
      <c r="FY53" s="1102"/>
      <c r="FZ53" s="1102"/>
      <c r="GA53" s="1102"/>
      <c r="GB53" s="1102"/>
      <c r="GC53" s="1102"/>
      <c r="GD53" s="1102"/>
      <c r="GE53" s="1102"/>
      <c r="GF53" s="1102"/>
      <c r="GG53" s="1102"/>
      <c r="GH53" s="1102"/>
      <c r="GI53" s="1102"/>
      <c r="GJ53" s="1102"/>
      <c r="GK53" s="1102"/>
      <c r="GL53" s="1102"/>
      <c r="GM53" s="1102"/>
      <c r="GN53" s="1102"/>
      <c r="GO53" s="1102"/>
      <c r="GP53" s="1102"/>
      <c r="GQ53" s="1102"/>
      <c r="GR53" s="1102"/>
      <c r="GS53" s="1102"/>
      <c r="GT53" s="1102"/>
      <c r="GU53" s="1102"/>
      <c r="GV53" s="1102"/>
      <c r="GW53" s="1102"/>
      <c r="GX53" s="1102"/>
      <c r="GY53" s="1102"/>
      <c r="GZ53" s="1102"/>
      <c r="HA53" s="1102"/>
      <c r="HB53" s="1102"/>
      <c r="HC53" s="1102"/>
      <c r="HD53" s="1102"/>
      <c r="HE53" s="1102"/>
      <c r="HF53" s="1102"/>
      <c r="HG53" s="1102"/>
      <c r="HH53" s="1102"/>
      <c r="HI53" s="1102"/>
      <c r="HJ53" s="1102"/>
      <c r="HK53" s="1102"/>
      <c r="HL53" s="1102"/>
      <c r="HM53" s="1102"/>
      <c r="HN53" s="1102"/>
      <c r="HO53" s="1102"/>
      <c r="HP53" s="1102"/>
      <c r="HQ53" s="1102"/>
      <c r="HR53" s="1102"/>
      <c r="HS53" s="1102"/>
      <c r="HT53" s="1102"/>
      <c r="HU53" s="1102"/>
      <c r="HV53" s="1102"/>
      <c r="HW53" s="1102"/>
      <c r="HX53" s="1102"/>
      <c r="HY53" s="1102"/>
      <c r="HZ53" s="1102"/>
      <c r="IA53" s="1102"/>
      <c r="IB53" s="1102"/>
      <c r="IC53" s="1102"/>
      <c r="ID53" s="1102"/>
      <c r="IE53" s="1102"/>
      <c r="IF53" s="1102"/>
      <c r="IG53" s="1102"/>
      <c r="IH53" s="1102"/>
      <c r="II53" s="1102"/>
      <c r="IJ53" s="1102"/>
      <c r="IK53" s="1102"/>
      <c r="IL53" s="1102"/>
      <c r="IM53" s="1102"/>
      <c r="IN53" s="1102"/>
      <c r="IO53" s="1102"/>
      <c r="IP53" s="1102"/>
      <c r="IQ53" s="1102"/>
      <c r="IR53" s="1102"/>
      <c r="IS53" s="1102"/>
      <c r="IT53" s="1102"/>
      <c r="IU53" s="1102"/>
      <c r="IV53" s="1102"/>
      <c r="IW53" s="1102"/>
      <c r="IX53" s="1102"/>
      <c r="IY53" s="1102"/>
      <c r="IZ53" s="1102"/>
      <c r="JA53" s="1102"/>
      <c r="JB53" s="1102"/>
    </row>
    <row r="54" spans="1:262" s="1102" customFormat="1" ht="14.45" customHeight="1" x14ac:dyDescent="0.25">
      <c r="A54" s="1343"/>
      <c r="B54" s="1337"/>
      <c r="C54" s="1338"/>
      <c r="D54" s="1338"/>
      <c r="E54" s="1338"/>
      <c r="F54" s="1339"/>
      <c r="G54" s="1339"/>
      <c r="H54" s="1339"/>
      <c r="I54" s="1339"/>
      <c r="J54" s="1339"/>
      <c r="K54" s="1339"/>
      <c r="L54" s="1339"/>
      <c r="M54" s="1366"/>
      <c r="N54" s="1366"/>
      <c r="O54" s="1366"/>
      <c r="P54" s="1366"/>
      <c r="Q54" s="1366"/>
      <c r="R54" s="1366"/>
      <c r="S54" s="1366"/>
      <c r="T54" s="1366"/>
      <c r="U54" s="1366"/>
      <c r="V54" s="1366"/>
      <c r="W54" s="1366"/>
      <c r="X54" s="1366"/>
      <c r="Y54" s="1366"/>
      <c r="Z54" s="1366"/>
      <c r="AA54" s="1366"/>
      <c r="AB54" s="1366"/>
      <c r="AC54" s="1366"/>
      <c r="AD54" s="1366"/>
      <c r="AE54" s="1366"/>
      <c r="AF54" s="1346"/>
      <c r="AG54" s="1346"/>
      <c r="AH54" s="1346"/>
      <c r="AI54" s="1346"/>
      <c r="AJ54" s="1346"/>
      <c r="AK54" s="1346"/>
      <c r="AL54" s="1346"/>
      <c r="AM54" s="1346"/>
      <c r="AN54" s="1346"/>
      <c r="AO54" s="1346"/>
      <c r="AP54" s="1346"/>
      <c r="AQ54" s="1346"/>
      <c r="AR54" s="1346"/>
      <c r="AS54" s="1368"/>
      <c r="AT54" s="1065"/>
      <c r="AU54" s="1065"/>
      <c r="AV54" s="1065"/>
      <c r="AW54" s="1065"/>
      <c r="AX54" s="1065"/>
      <c r="AY54" s="1065"/>
      <c r="AZ54" s="1065"/>
      <c r="BA54" s="1065"/>
      <c r="BB54" s="1065"/>
      <c r="BC54" s="1065"/>
      <c r="BD54" s="1065"/>
      <c r="BE54" s="1065"/>
      <c r="BF54" s="1065"/>
      <c r="BG54" s="1065"/>
      <c r="BH54" s="1065"/>
      <c r="BI54" s="1065"/>
      <c r="BJ54" s="1065"/>
      <c r="BK54" s="1065"/>
      <c r="BL54" s="1065"/>
      <c r="BM54" s="1065"/>
      <c r="BN54" s="1065"/>
      <c r="BO54" s="1065"/>
      <c r="BP54" s="1065"/>
      <c r="BQ54" s="1065"/>
      <c r="BR54" s="1065"/>
      <c r="BS54" s="1065"/>
      <c r="BT54" s="1065"/>
      <c r="BU54" s="1065"/>
      <c r="BV54" s="1065"/>
      <c r="BW54" s="1065"/>
      <c r="BX54" s="1065"/>
      <c r="BY54" s="1065"/>
      <c r="BZ54" s="1065"/>
      <c r="CA54" s="1065"/>
      <c r="CB54" s="1065"/>
      <c r="CC54" s="1065"/>
      <c r="CD54" s="1065"/>
      <c r="CE54" s="1065"/>
      <c r="CF54" s="1065"/>
      <c r="CG54" s="1065"/>
      <c r="CH54" s="1065"/>
      <c r="CI54" s="1065"/>
      <c r="CJ54" s="1065"/>
      <c r="CK54" s="1065"/>
      <c r="CL54" s="1065"/>
      <c r="CM54" s="1065"/>
      <c r="CN54" s="1065"/>
      <c r="CO54" s="1065"/>
      <c r="CP54" s="1065"/>
      <c r="CQ54" s="1065"/>
      <c r="CR54" s="1065"/>
      <c r="CS54" s="1065"/>
      <c r="CT54" s="1065"/>
      <c r="CU54" s="1065"/>
      <c r="CV54" s="1065"/>
      <c r="CW54" s="1065"/>
      <c r="CX54" s="1065"/>
      <c r="CY54" s="1065"/>
      <c r="CZ54" s="1065"/>
      <c r="DA54" s="1065"/>
      <c r="DB54" s="1065"/>
      <c r="DC54" s="1065"/>
      <c r="DD54" s="1065"/>
      <c r="DE54" s="1065"/>
      <c r="DF54" s="1065"/>
      <c r="DG54" s="1065"/>
      <c r="DH54" s="1065"/>
      <c r="DI54" s="1065"/>
      <c r="DJ54" s="1065"/>
      <c r="DK54" s="1065"/>
      <c r="DL54" s="1065"/>
      <c r="DM54" s="1065"/>
      <c r="DN54" s="1065"/>
      <c r="DO54" s="1065"/>
      <c r="DP54" s="1065"/>
      <c r="DQ54" s="1065"/>
      <c r="DR54" s="1065"/>
      <c r="DS54" s="1065"/>
      <c r="DT54" s="1065"/>
      <c r="DU54" s="1065"/>
      <c r="DV54" s="1065"/>
      <c r="DW54" s="1065"/>
      <c r="DX54" s="1065"/>
      <c r="DY54" s="1065"/>
      <c r="DZ54" s="1065"/>
      <c r="EA54" s="1065"/>
      <c r="EB54" s="1065"/>
      <c r="EC54" s="1065"/>
      <c r="ED54" s="1065"/>
      <c r="EE54" s="1065"/>
      <c r="EF54" s="1065"/>
      <c r="EG54" s="1065"/>
      <c r="EH54" s="1065"/>
      <c r="EI54" s="1065"/>
      <c r="EJ54" s="1065"/>
      <c r="EK54" s="1065"/>
      <c r="EL54" s="1065"/>
      <c r="EM54" s="1065"/>
      <c r="EN54" s="1065"/>
      <c r="EO54" s="1065"/>
      <c r="EP54" s="1065"/>
      <c r="EQ54" s="1065"/>
      <c r="ER54" s="1065"/>
      <c r="ES54" s="1065"/>
      <c r="ET54" s="1065"/>
      <c r="EU54" s="1065"/>
      <c r="EV54" s="1065"/>
      <c r="EW54" s="1065"/>
      <c r="EX54" s="1065"/>
      <c r="EY54" s="1065"/>
      <c r="EZ54" s="1065"/>
      <c r="FA54" s="1065"/>
      <c r="FB54" s="1065"/>
      <c r="FC54" s="1065"/>
      <c r="FD54" s="1065"/>
      <c r="FE54" s="1065"/>
      <c r="FF54" s="1065"/>
      <c r="FG54" s="1065"/>
      <c r="FH54" s="1065"/>
      <c r="FI54" s="1065"/>
      <c r="FJ54" s="1065"/>
      <c r="FK54" s="1065"/>
      <c r="FL54" s="1065"/>
      <c r="FM54" s="1065"/>
      <c r="FN54" s="1065"/>
      <c r="FO54" s="1065"/>
      <c r="FP54" s="1065"/>
      <c r="FQ54" s="1065"/>
      <c r="FR54" s="1065"/>
      <c r="FS54" s="1065"/>
      <c r="FT54" s="1065"/>
      <c r="FU54" s="1065"/>
      <c r="FV54" s="1065"/>
      <c r="FW54" s="1065"/>
      <c r="FX54" s="1065"/>
      <c r="FY54" s="1065"/>
      <c r="FZ54" s="1065"/>
      <c r="GA54" s="1065"/>
      <c r="GB54" s="1065"/>
      <c r="GC54" s="1065"/>
      <c r="GD54" s="1065"/>
      <c r="GE54" s="1065"/>
      <c r="GF54" s="1065"/>
      <c r="GG54" s="1065"/>
      <c r="GH54" s="1065"/>
      <c r="GI54" s="1065"/>
      <c r="GJ54" s="1065"/>
      <c r="GK54" s="1065"/>
      <c r="GL54" s="1065"/>
      <c r="GM54" s="1065"/>
      <c r="GN54" s="1065"/>
      <c r="GO54" s="1065"/>
      <c r="GP54" s="1065"/>
      <c r="GQ54" s="1065"/>
      <c r="GR54" s="1065"/>
      <c r="GS54" s="1065"/>
      <c r="GT54" s="1065"/>
      <c r="GU54" s="1065"/>
      <c r="GV54" s="1065"/>
      <c r="GW54" s="1065"/>
      <c r="GX54" s="1065"/>
      <c r="GY54" s="1065"/>
      <c r="GZ54" s="1065"/>
      <c r="HA54" s="1065"/>
      <c r="HB54" s="1065"/>
      <c r="HC54" s="1065"/>
      <c r="HD54" s="1065"/>
      <c r="HE54" s="1065"/>
      <c r="HF54" s="1065"/>
      <c r="HG54" s="1065"/>
      <c r="HH54" s="1065"/>
      <c r="HI54" s="1065"/>
      <c r="HJ54" s="1065"/>
      <c r="HK54" s="1065"/>
      <c r="HL54" s="1065"/>
      <c r="HM54" s="1065"/>
      <c r="HN54" s="1065"/>
      <c r="HO54" s="1065"/>
      <c r="HP54" s="1065"/>
      <c r="HQ54" s="1065"/>
      <c r="HR54" s="1065"/>
      <c r="HS54" s="1065"/>
      <c r="HT54" s="1065"/>
      <c r="HU54" s="1065"/>
      <c r="HV54" s="1065"/>
      <c r="HW54" s="1065"/>
      <c r="HX54" s="1065"/>
      <c r="HY54" s="1065"/>
      <c r="HZ54" s="1065"/>
      <c r="IA54" s="1065"/>
      <c r="IB54" s="1065"/>
      <c r="IC54" s="1065"/>
      <c r="ID54" s="1065"/>
      <c r="IE54" s="1065"/>
      <c r="IF54" s="1065"/>
      <c r="IG54" s="1065"/>
      <c r="IH54" s="1065"/>
      <c r="II54" s="1065"/>
      <c r="IJ54" s="1065"/>
      <c r="IK54" s="1065"/>
      <c r="IL54" s="1065"/>
      <c r="IM54" s="1065"/>
      <c r="IN54" s="1065"/>
      <c r="IO54" s="1065"/>
      <c r="IP54" s="1065"/>
      <c r="IQ54" s="1065"/>
      <c r="IR54" s="1065"/>
      <c r="IS54" s="1065"/>
      <c r="IT54" s="1065"/>
      <c r="IU54" s="1065"/>
      <c r="IV54" s="1065"/>
      <c r="IW54" s="1065"/>
      <c r="IX54" s="1065"/>
      <c r="IY54" s="1065"/>
      <c r="IZ54" s="1065"/>
      <c r="JA54" s="1065"/>
      <c r="JB54" s="1065"/>
    </row>
    <row r="55" spans="1:262" s="1102" customFormat="1" ht="15.75" customHeight="1" x14ac:dyDescent="0.25">
      <c r="A55" s="1320" t="s">
        <v>536</v>
      </c>
      <c r="B55" s="1331" t="s">
        <v>637</v>
      </c>
      <c r="C55" s="1332">
        <f t="shared" ref="C55:R55" si="14">C19+C33+C43+C52</f>
        <v>6</v>
      </c>
      <c r="D55" s="1332">
        <f t="shared" si="14"/>
        <v>0</v>
      </c>
      <c r="E55" s="1332">
        <f t="shared" si="14"/>
        <v>0</v>
      </c>
      <c r="F55" s="1332">
        <f t="shared" si="14"/>
        <v>6</v>
      </c>
      <c r="G55" s="1332">
        <f t="shared" si="14"/>
        <v>0</v>
      </c>
      <c r="H55" s="1332">
        <f t="shared" si="14"/>
        <v>0.5</v>
      </c>
      <c r="I55" s="1332">
        <f t="shared" si="14"/>
        <v>0.5</v>
      </c>
      <c r="J55" s="1332">
        <f t="shared" si="14"/>
        <v>0</v>
      </c>
      <c r="K55" s="1332"/>
      <c r="L55" s="1332"/>
      <c r="M55" s="1332">
        <f t="shared" si="14"/>
        <v>0</v>
      </c>
      <c r="N55" s="1332">
        <f t="shared" si="14"/>
        <v>0</v>
      </c>
      <c r="O55" s="1332">
        <f t="shared" si="14"/>
        <v>0</v>
      </c>
      <c r="P55" s="1332">
        <f t="shared" si="14"/>
        <v>130</v>
      </c>
      <c r="Q55" s="1332">
        <f t="shared" si="14"/>
        <v>-1</v>
      </c>
      <c r="R55" s="1332">
        <f t="shared" si="14"/>
        <v>-1</v>
      </c>
      <c r="S55" s="1332"/>
      <c r="T55" s="1332">
        <f t="shared" ref="T55:AA55" si="15">T19+T33+T43+T52</f>
        <v>0</v>
      </c>
      <c r="U55" s="1332">
        <f t="shared" si="15"/>
        <v>-2</v>
      </c>
      <c r="V55" s="1332">
        <f t="shared" si="15"/>
        <v>126</v>
      </c>
      <c r="W55" s="1332">
        <f t="shared" si="15"/>
        <v>0</v>
      </c>
      <c r="X55" s="1332">
        <f t="shared" si="15"/>
        <v>0</v>
      </c>
      <c r="Y55" s="1332">
        <f t="shared" si="15"/>
        <v>136</v>
      </c>
      <c r="Z55" s="1332">
        <f t="shared" si="15"/>
        <v>-1</v>
      </c>
      <c r="AA55" s="1332">
        <f t="shared" si="15"/>
        <v>-1</v>
      </c>
      <c r="AB55" s="1332"/>
      <c r="AC55" s="1332"/>
      <c r="AD55" s="1332">
        <f t="shared" ref="AD55:AM55" si="16">AD19+AD33+AD43+AD52</f>
        <v>0</v>
      </c>
      <c r="AE55" s="1332">
        <f t="shared" si="16"/>
        <v>-2</v>
      </c>
      <c r="AF55" s="1332">
        <f t="shared" si="16"/>
        <v>132</v>
      </c>
      <c r="AG55" s="1332">
        <f t="shared" si="16"/>
        <v>0</v>
      </c>
      <c r="AH55" s="1332">
        <f t="shared" si="16"/>
        <v>0</v>
      </c>
      <c r="AI55" s="1332">
        <f t="shared" si="16"/>
        <v>0</v>
      </c>
      <c r="AJ55" s="1332">
        <f t="shared" si="16"/>
        <v>136</v>
      </c>
      <c r="AK55" s="1332">
        <f t="shared" si="16"/>
        <v>-1</v>
      </c>
      <c r="AL55" s="1332">
        <f t="shared" si="16"/>
        <v>-1</v>
      </c>
      <c r="AM55" s="1332">
        <f t="shared" si="16"/>
        <v>0</v>
      </c>
      <c r="AN55" s="1332">
        <v>0.5</v>
      </c>
      <c r="AO55" s="1332">
        <f>AO19+AO33+AO43+AO52</f>
        <v>0</v>
      </c>
      <c r="AP55" s="1332">
        <f>AP19+AP33+AP43+AP52</f>
        <v>0</v>
      </c>
      <c r="AQ55" s="1332">
        <f>AQ19+AQ33+AQ43+AQ52</f>
        <v>-2</v>
      </c>
      <c r="AR55" s="1332">
        <f>AR19+AR33+AR43+AR52</f>
        <v>0</v>
      </c>
      <c r="AS55" s="1332">
        <f>AS19+AS33+AS43+AS52</f>
        <v>132.5</v>
      </c>
    </row>
    <row r="56" spans="1:262" s="1102" customFormat="1" ht="14.45" customHeight="1" x14ac:dyDescent="0.25">
      <c r="A56" s="1429"/>
      <c r="B56" s="1344"/>
      <c r="C56" s="1430"/>
      <c r="D56" s="1430"/>
      <c r="E56" s="1430"/>
      <c r="F56" s="1431"/>
      <c r="G56" s="1431"/>
      <c r="H56" s="1431"/>
      <c r="I56" s="1431"/>
      <c r="J56" s="1431"/>
      <c r="K56" s="1431"/>
      <c r="L56" s="1431"/>
      <c r="M56" s="1432"/>
      <c r="N56" s="1432"/>
      <c r="O56" s="1432"/>
      <c r="P56" s="1432"/>
      <c r="Q56" s="1432"/>
      <c r="R56" s="1432"/>
      <c r="S56" s="1432"/>
      <c r="T56" s="1432"/>
      <c r="U56" s="1432"/>
      <c r="V56" s="1431"/>
      <c r="W56" s="1433"/>
      <c r="X56" s="1431"/>
      <c r="Y56" s="1431"/>
      <c r="Z56" s="1434"/>
      <c r="AA56" s="1434"/>
      <c r="AB56" s="1434"/>
      <c r="AC56" s="1434"/>
      <c r="AD56" s="1434"/>
      <c r="AE56" s="1434"/>
      <c r="AF56" s="1435"/>
      <c r="AG56" s="1436"/>
      <c r="AH56" s="1436"/>
      <c r="AI56" s="1436"/>
      <c r="AJ56" s="1437"/>
      <c r="AK56" s="1437"/>
      <c r="AL56" s="1437"/>
      <c r="AM56" s="1437"/>
      <c r="AN56" s="1437"/>
      <c r="AO56" s="1437"/>
      <c r="AP56" s="1437"/>
      <c r="AQ56" s="1438"/>
      <c r="AR56" s="1438"/>
      <c r="AS56" s="1439"/>
    </row>
    <row r="57" spans="1:262" s="1102" customFormat="1" ht="14.45" customHeight="1" x14ac:dyDescent="0.25">
      <c r="A57" s="1320" t="s">
        <v>537</v>
      </c>
      <c r="B57" s="1331" t="s">
        <v>561</v>
      </c>
      <c r="C57" s="1440">
        <f t="shared" ref="C57:R57" si="17">C10+C12+C55</f>
        <v>10</v>
      </c>
      <c r="D57" s="1440">
        <f t="shared" si="17"/>
        <v>0</v>
      </c>
      <c r="E57" s="1440">
        <f t="shared" si="17"/>
        <v>0</v>
      </c>
      <c r="F57" s="1440">
        <f t="shared" si="17"/>
        <v>10</v>
      </c>
      <c r="G57" s="1440">
        <f t="shared" si="17"/>
        <v>0</v>
      </c>
      <c r="H57" s="1440">
        <f t="shared" si="17"/>
        <v>0.5</v>
      </c>
      <c r="I57" s="1440">
        <f t="shared" si="17"/>
        <v>0.5</v>
      </c>
      <c r="J57" s="1440">
        <f t="shared" si="17"/>
        <v>35</v>
      </c>
      <c r="K57" s="1440"/>
      <c r="L57" s="1440"/>
      <c r="M57" s="1440">
        <f t="shared" si="17"/>
        <v>35</v>
      </c>
      <c r="N57" s="1440">
        <f t="shared" si="17"/>
        <v>0</v>
      </c>
      <c r="O57" s="1440">
        <f t="shared" si="17"/>
        <v>0</v>
      </c>
      <c r="P57" s="1440">
        <f t="shared" si="17"/>
        <v>130</v>
      </c>
      <c r="Q57" s="1440">
        <f t="shared" si="17"/>
        <v>-1</v>
      </c>
      <c r="R57" s="1440">
        <f t="shared" si="17"/>
        <v>-1</v>
      </c>
      <c r="S57" s="1440"/>
      <c r="T57" s="1440">
        <f t="shared" ref="T57:AA57" si="18">T10+T12+T55</f>
        <v>0</v>
      </c>
      <c r="U57" s="1440">
        <f t="shared" si="18"/>
        <v>-2</v>
      </c>
      <c r="V57" s="1440">
        <f t="shared" si="18"/>
        <v>126</v>
      </c>
      <c r="W57" s="1440">
        <f t="shared" si="18"/>
        <v>0</v>
      </c>
      <c r="X57" s="1440">
        <f t="shared" si="18"/>
        <v>0</v>
      </c>
      <c r="Y57" s="1440">
        <f t="shared" si="18"/>
        <v>173</v>
      </c>
      <c r="Z57" s="1440">
        <f t="shared" si="18"/>
        <v>-1</v>
      </c>
      <c r="AA57" s="1440">
        <f t="shared" si="18"/>
        <v>-1</v>
      </c>
      <c r="AB57" s="1440"/>
      <c r="AC57" s="1440"/>
      <c r="AD57" s="1440">
        <f t="shared" ref="AD57:AS57" si="19">AD10+AD12+AD55</f>
        <v>0</v>
      </c>
      <c r="AE57" s="1440">
        <f t="shared" si="19"/>
        <v>-2</v>
      </c>
      <c r="AF57" s="1440">
        <f t="shared" si="19"/>
        <v>169</v>
      </c>
      <c r="AG57" s="1440">
        <f t="shared" si="19"/>
        <v>0</v>
      </c>
      <c r="AH57" s="1440">
        <f t="shared" si="19"/>
        <v>0</v>
      </c>
      <c r="AI57" s="1440">
        <f t="shared" si="19"/>
        <v>0</v>
      </c>
      <c r="AJ57" s="1440">
        <f t="shared" si="19"/>
        <v>173</v>
      </c>
      <c r="AK57" s="1440">
        <f t="shared" si="19"/>
        <v>-1</v>
      </c>
      <c r="AL57" s="1440">
        <f t="shared" si="19"/>
        <v>-1</v>
      </c>
      <c r="AM57" s="1440">
        <f t="shared" si="19"/>
        <v>1</v>
      </c>
      <c r="AN57" s="1440">
        <f t="shared" si="19"/>
        <v>0.5</v>
      </c>
      <c r="AO57" s="1440">
        <f t="shared" si="19"/>
        <v>0</v>
      </c>
      <c r="AP57" s="1440">
        <f t="shared" si="19"/>
        <v>0</v>
      </c>
      <c r="AQ57" s="1440">
        <f t="shared" si="19"/>
        <v>-2</v>
      </c>
      <c r="AR57" s="1440">
        <f t="shared" si="19"/>
        <v>-1</v>
      </c>
      <c r="AS57" s="1440">
        <f t="shared" si="19"/>
        <v>169.5</v>
      </c>
    </row>
    <row r="58" spans="1:262" ht="15.75" customHeight="1" x14ac:dyDescent="0.25">
      <c r="A58" s="1065"/>
      <c r="B58" s="1378"/>
      <c r="C58" s="1379"/>
      <c r="D58" s="1379"/>
      <c r="E58" s="1379"/>
      <c r="F58" s="1340"/>
      <c r="G58" s="1340"/>
      <c r="H58" s="1340"/>
      <c r="I58" s="1340"/>
      <c r="J58" s="1340"/>
      <c r="K58" s="1340"/>
      <c r="L58" s="1340"/>
      <c r="M58" s="1340"/>
      <c r="N58" s="1340"/>
      <c r="O58" s="1340"/>
      <c r="P58" s="1340"/>
      <c r="Q58" s="1340"/>
      <c r="R58" s="1340"/>
      <c r="S58" s="1340"/>
      <c r="T58" s="1340"/>
      <c r="U58" s="1340"/>
      <c r="V58" s="1340"/>
      <c r="W58" s="1340"/>
      <c r="X58" s="1340"/>
      <c r="Y58" s="1441"/>
      <c r="Z58" s="1441"/>
      <c r="AA58" s="1441"/>
      <c r="AB58" s="1441"/>
      <c r="AC58" s="1441"/>
      <c r="AD58" s="1441"/>
      <c r="AE58" s="1441"/>
      <c r="AF58" s="1441"/>
      <c r="AG58" s="1442"/>
      <c r="AH58" s="1442"/>
      <c r="AI58" s="1442"/>
      <c r="AJ58" s="1442"/>
      <c r="AK58" s="1442"/>
      <c r="AL58" s="1442"/>
      <c r="AM58" s="1442"/>
      <c r="AN58" s="1442"/>
      <c r="AO58" s="1442"/>
      <c r="AP58" s="1442"/>
      <c r="AQ58" s="1442"/>
      <c r="AR58" s="1442"/>
      <c r="AS58" s="1442"/>
    </row>
    <row r="59" spans="1:262" ht="13.9" customHeight="1" x14ac:dyDescent="0.25">
      <c r="A59" s="1065"/>
      <c r="B59" s="1443"/>
      <c r="C59" s="1065"/>
      <c r="D59" s="1065"/>
      <c r="E59" s="1065"/>
      <c r="F59" s="1065"/>
      <c r="G59" s="1065"/>
      <c r="H59" s="1065"/>
      <c r="I59" s="1065"/>
      <c r="J59" s="1065"/>
      <c r="K59" s="1065"/>
      <c r="L59" s="1065"/>
      <c r="M59" s="1065"/>
      <c r="N59" s="1065"/>
      <c r="O59" s="1065"/>
      <c r="P59" s="1065"/>
      <c r="Q59" s="1065"/>
      <c r="R59" s="1065"/>
      <c r="S59" s="1065"/>
      <c r="T59" s="1065"/>
      <c r="U59" s="1065"/>
      <c r="V59" s="1065"/>
      <c r="W59" s="1065"/>
      <c r="X59" s="1065"/>
      <c r="Y59" s="1065"/>
      <c r="Z59" s="1065"/>
      <c r="AA59" s="1065"/>
      <c r="AB59" s="1065"/>
      <c r="AC59" s="1065"/>
      <c r="AD59" s="1065"/>
      <c r="AE59" s="1065"/>
      <c r="AF59" s="1065"/>
      <c r="AG59" s="1065"/>
      <c r="AH59" s="1065"/>
      <c r="AI59" s="1065"/>
      <c r="AJ59" s="1065"/>
      <c r="AK59" s="1065"/>
      <c r="AL59" s="1065"/>
      <c r="AM59" s="1065"/>
      <c r="AN59" s="1065"/>
      <c r="AO59" s="1065"/>
      <c r="AP59" s="1065"/>
      <c r="AQ59" s="1065"/>
      <c r="AR59" s="1065"/>
      <c r="AS59" s="1065"/>
    </row>
  </sheetData>
  <mergeCells count="27">
    <mergeCell ref="AJ6:AS7"/>
    <mergeCell ref="A1:AS1"/>
    <mergeCell ref="A2:AS2"/>
    <mergeCell ref="A3:AS3"/>
    <mergeCell ref="C5:F5"/>
    <mergeCell ref="G5:I5"/>
    <mergeCell ref="J5:M5"/>
    <mergeCell ref="P5:V5"/>
    <mergeCell ref="W5:X5"/>
    <mergeCell ref="Y5:AF5"/>
    <mergeCell ref="AG5:AI5"/>
    <mergeCell ref="AJ5:AS5"/>
    <mergeCell ref="A5:A8"/>
    <mergeCell ref="N5:O5"/>
    <mergeCell ref="B6:B8"/>
    <mergeCell ref="N7:O7"/>
    <mergeCell ref="C6:I6"/>
    <mergeCell ref="Y7:AF7"/>
    <mergeCell ref="J6:O6"/>
    <mergeCell ref="P6:X6"/>
    <mergeCell ref="Y6:AI6"/>
    <mergeCell ref="AG7:AI7"/>
    <mergeCell ref="C7:F7"/>
    <mergeCell ref="G7:I7"/>
    <mergeCell ref="J7:M7"/>
    <mergeCell ref="P7:V7"/>
    <mergeCell ref="W7:X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FFC00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R31" sqref="R31"/>
    </sheetView>
  </sheetViews>
  <sheetFormatPr defaultColWidth="9.140625" defaultRowHeight="15.75" x14ac:dyDescent="0.25"/>
  <cols>
    <col min="1" max="1" width="3.85546875" style="8" customWidth="1"/>
    <col min="2" max="2" width="42.5703125" style="8" customWidth="1"/>
    <col min="3" max="4" width="9.7109375" style="129" customWidth="1"/>
    <col min="5" max="5" width="10.42578125" style="129" bestFit="1" customWidth="1"/>
    <col min="6" max="9" width="9.7109375" style="129" customWidth="1"/>
    <col min="10" max="10" width="10.140625" style="129" customWidth="1"/>
    <col min="11" max="14" width="9.7109375" style="129" customWidth="1"/>
    <col min="15" max="15" width="11.5703125" style="129" customWidth="1"/>
    <col min="16" max="16" width="10.140625" style="8" customWidth="1"/>
    <col min="17" max="16384" width="9.140625" style="8"/>
  </cols>
  <sheetData>
    <row r="1" spans="1:33" ht="12.75" customHeight="1" x14ac:dyDescent="0.25">
      <c r="B1" s="2229" t="s">
        <v>1037</v>
      </c>
      <c r="C1" s="2229"/>
      <c r="D1" s="2229"/>
      <c r="E1" s="2229"/>
      <c r="F1" s="2229"/>
      <c r="G1" s="2229"/>
      <c r="H1" s="2229"/>
      <c r="I1" s="2229"/>
      <c r="J1" s="2229"/>
      <c r="K1" s="2229"/>
      <c r="L1" s="2229"/>
      <c r="M1" s="2229"/>
      <c r="N1" s="2229"/>
      <c r="O1" s="2229"/>
      <c r="P1" s="330"/>
      <c r="Q1" s="330"/>
      <c r="R1" s="330"/>
      <c r="S1" s="330"/>
      <c r="T1" s="330"/>
      <c r="U1" s="330"/>
      <c r="V1" s="330"/>
      <c r="W1" s="330"/>
      <c r="X1" s="330"/>
      <c r="Y1" s="330"/>
      <c r="Z1" s="330"/>
      <c r="AA1" s="330"/>
      <c r="AB1" s="330"/>
      <c r="AC1" s="330"/>
      <c r="AD1" s="330"/>
      <c r="AE1" s="330"/>
      <c r="AF1" s="330"/>
      <c r="AG1" s="330"/>
    </row>
    <row r="2" spans="1:33" ht="14.1" customHeight="1" x14ac:dyDescent="0.25">
      <c r="A2" s="15"/>
      <c r="B2" s="2227" t="s">
        <v>83</v>
      </c>
      <c r="C2" s="2227"/>
      <c r="D2" s="2227"/>
      <c r="E2" s="2227"/>
      <c r="F2" s="2227"/>
      <c r="G2" s="2227"/>
      <c r="H2" s="2227"/>
      <c r="I2" s="2227"/>
      <c r="J2" s="2227"/>
      <c r="K2" s="2227"/>
      <c r="L2" s="2227"/>
      <c r="M2" s="2227"/>
      <c r="N2" s="2227"/>
      <c r="O2" s="2227"/>
    </row>
    <row r="3" spans="1:33" ht="14.1" customHeight="1" x14ac:dyDescent="0.25">
      <c r="A3" s="15"/>
      <c r="B3" s="2227" t="s">
        <v>1034</v>
      </c>
      <c r="C3" s="2227"/>
      <c r="D3" s="2227"/>
      <c r="E3" s="2227"/>
      <c r="F3" s="2227"/>
      <c r="G3" s="2227"/>
      <c r="H3" s="2227"/>
      <c r="I3" s="2227"/>
      <c r="J3" s="2227"/>
      <c r="K3" s="2227"/>
      <c r="L3" s="2227"/>
      <c r="M3" s="2227"/>
      <c r="N3" s="2227"/>
      <c r="O3" s="2227"/>
    </row>
    <row r="4" spans="1:33" ht="14.1" customHeight="1" x14ac:dyDescent="0.25">
      <c r="A4" s="15"/>
      <c r="B4" s="513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514"/>
    </row>
    <row r="5" spans="1:33" ht="15" customHeight="1" x14ac:dyDescent="0.25">
      <c r="A5" s="2228"/>
      <c r="B5" s="515" t="s">
        <v>56</v>
      </c>
      <c r="C5" s="516" t="s">
        <v>57</v>
      </c>
      <c r="D5" s="516" t="s">
        <v>58</v>
      </c>
      <c r="E5" s="516" t="s">
        <v>59</v>
      </c>
      <c r="F5" s="516" t="s">
        <v>446</v>
      </c>
      <c r="G5" s="516" t="s">
        <v>447</v>
      </c>
      <c r="H5" s="516" t="s">
        <v>448</v>
      </c>
      <c r="I5" s="516" t="s">
        <v>557</v>
      </c>
      <c r="J5" s="516" t="s">
        <v>564</v>
      </c>
      <c r="K5" s="516" t="s">
        <v>565</v>
      </c>
      <c r="L5" s="516" t="s">
        <v>566</v>
      </c>
      <c r="M5" s="516" t="s">
        <v>567</v>
      </c>
      <c r="N5" s="516" t="s">
        <v>568</v>
      </c>
      <c r="O5" s="516" t="s">
        <v>569</v>
      </c>
    </row>
    <row r="6" spans="1:33" ht="12.75" customHeight="1" x14ac:dyDescent="0.25">
      <c r="A6" s="2228"/>
      <c r="B6" s="512" t="s">
        <v>82</v>
      </c>
      <c r="C6" s="517" t="s">
        <v>570</v>
      </c>
      <c r="D6" s="517" t="s">
        <v>571</v>
      </c>
      <c r="E6" s="517" t="s">
        <v>572</v>
      </c>
      <c r="F6" s="517" t="s">
        <v>573</v>
      </c>
      <c r="G6" s="517" t="s">
        <v>574</v>
      </c>
      <c r="H6" s="517" t="s">
        <v>575</v>
      </c>
      <c r="I6" s="517" t="s">
        <v>576</v>
      </c>
      <c r="J6" s="517" t="s">
        <v>577</v>
      </c>
      <c r="K6" s="517" t="s">
        <v>578</v>
      </c>
      <c r="L6" s="517" t="s">
        <v>579</v>
      </c>
      <c r="M6" s="517" t="s">
        <v>580</v>
      </c>
      <c r="N6" s="517" t="s">
        <v>581</v>
      </c>
      <c r="O6" s="517" t="s">
        <v>499</v>
      </c>
    </row>
    <row r="7" spans="1:33" s="15" customFormat="1" ht="12.75" customHeight="1" x14ac:dyDescent="0.25">
      <c r="A7" s="11" t="s">
        <v>455</v>
      </c>
      <c r="B7" s="17" t="s">
        <v>610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</row>
    <row r="8" spans="1:33" s="15" customFormat="1" ht="15.75" customHeight="1" x14ac:dyDescent="0.25">
      <c r="A8" s="11" t="s">
        <v>463</v>
      </c>
      <c r="B8" s="15" t="s">
        <v>604</v>
      </c>
      <c r="C8" s="83" t="e">
        <f>O8/12</f>
        <v>#REF!</v>
      </c>
      <c r="D8" s="83" t="e">
        <f>C8</f>
        <v>#REF!</v>
      </c>
      <c r="E8" s="83" t="e">
        <f t="shared" ref="E8:N8" si="0">D8</f>
        <v>#REF!</v>
      </c>
      <c r="F8" s="83" t="e">
        <f t="shared" si="0"/>
        <v>#REF!</v>
      </c>
      <c r="G8" s="83" t="e">
        <f t="shared" si="0"/>
        <v>#REF!</v>
      </c>
      <c r="H8" s="83" t="e">
        <f t="shared" si="0"/>
        <v>#REF!</v>
      </c>
      <c r="I8" s="83" t="e">
        <f t="shared" si="0"/>
        <v>#REF!</v>
      </c>
      <c r="J8" s="83" t="e">
        <f t="shared" si="0"/>
        <v>#REF!</v>
      </c>
      <c r="K8" s="83" t="e">
        <f t="shared" si="0"/>
        <v>#REF!</v>
      </c>
      <c r="L8" s="83" t="e">
        <f t="shared" si="0"/>
        <v>#REF!</v>
      </c>
      <c r="M8" s="83" t="e">
        <f t="shared" si="0"/>
        <v>#REF!</v>
      </c>
      <c r="N8" s="83" t="e">
        <f t="shared" si="0"/>
        <v>#REF!</v>
      </c>
      <c r="O8" s="83" t="e">
        <f>Össz.önkor.mérleg.!#REF!</f>
        <v>#REF!</v>
      </c>
      <c r="P8" s="18"/>
    </row>
    <row r="9" spans="1:33" s="15" customFormat="1" ht="16.5" customHeight="1" x14ac:dyDescent="0.25">
      <c r="A9" s="11" t="s">
        <v>464</v>
      </c>
      <c r="B9" s="15" t="s">
        <v>605</v>
      </c>
      <c r="C9" s="83" t="e">
        <f>O9/12</f>
        <v>#REF!</v>
      </c>
      <c r="D9" s="83" t="e">
        <f>C9</f>
        <v>#REF!</v>
      </c>
      <c r="E9" s="83" t="e">
        <f t="shared" ref="E9:N9" si="1">D9</f>
        <v>#REF!</v>
      </c>
      <c r="F9" s="83" t="e">
        <f t="shared" si="1"/>
        <v>#REF!</v>
      </c>
      <c r="G9" s="83" t="e">
        <f t="shared" si="1"/>
        <v>#REF!</v>
      </c>
      <c r="H9" s="83" t="e">
        <f t="shared" si="1"/>
        <v>#REF!</v>
      </c>
      <c r="I9" s="83" t="e">
        <f t="shared" si="1"/>
        <v>#REF!</v>
      </c>
      <c r="J9" s="83" t="e">
        <f t="shared" si="1"/>
        <v>#REF!</v>
      </c>
      <c r="K9" s="83" t="e">
        <f t="shared" si="1"/>
        <v>#REF!</v>
      </c>
      <c r="L9" s="83" t="e">
        <f t="shared" si="1"/>
        <v>#REF!</v>
      </c>
      <c r="M9" s="83" t="e">
        <f t="shared" si="1"/>
        <v>#REF!</v>
      </c>
      <c r="N9" s="83" t="e">
        <f t="shared" si="1"/>
        <v>#REF!</v>
      </c>
      <c r="O9" s="83" t="e">
        <f>Össz.önkor.mérleg.!#REF!</f>
        <v>#REF!</v>
      </c>
      <c r="P9" s="18"/>
    </row>
    <row r="10" spans="1:33" s="15" customFormat="1" ht="15.75" customHeight="1" x14ac:dyDescent="0.25">
      <c r="A10" s="11" t="s">
        <v>465</v>
      </c>
      <c r="B10" s="15" t="s">
        <v>429</v>
      </c>
      <c r="C10" s="83" t="e">
        <f>O10/12</f>
        <v>#REF!</v>
      </c>
      <c r="D10" s="83" t="e">
        <f>C10</f>
        <v>#REF!</v>
      </c>
      <c r="E10" s="83" t="e">
        <f t="shared" ref="E10:N10" si="2">D10</f>
        <v>#REF!</v>
      </c>
      <c r="F10" s="83" t="e">
        <f t="shared" si="2"/>
        <v>#REF!</v>
      </c>
      <c r="G10" s="83" t="e">
        <f t="shared" si="2"/>
        <v>#REF!</v>
      </c>
      <c r="H10" s="83" t="e">
        <f t="shared" si="2"/>
        <v>#REF!</v>
      </c>
      <c r="I10" s="83" t="e">
        <f t="shared" si="2"/>
        <v>#REF!</v>
      </c>
      <c r="J10" s="83" t="e">
        <f t="shared" si="2"/>
        <v>#REF!</v>
      </c>
      <c r="K10" s="83" t="e">
        <f t="shared" si="2"/>
        <v>#REF!</v>
      </c>
      <c r="L10" s="83" t="e">
        <f t="shared" si="2"/>
        <v>#REF!</v>
      </c>
      <c r="M10" s="83" t="e">
        <f t="shared" si="2"/>
        <v>#REF!</v>
      </c>
      <c r="N10" s="83" t="e">
        <f t="shared" si="2"/>
        <v>#REF!</v>
      </c>
      <c r="O10" s="83" t="e">
        <f>Össz.önkor.mérleg.!#REF!</f>
        <v>#REF!</v>
      </c>
      <c r="P10" s="18"/>
    </row>
    <row r="11" spans="1:33" s="16" customFormat="1" ht="18" customHeight="1" x14ac:dyDescent="0.25">
      <c r="A11" s="11" t="s">
        <v>466</v>
      </c>
      <c r="B11" s="16" t="s">
        <v>606</v>
      </c>
      <c r="C11" s="83" t="e">
        <f>O11/12</f>
        <v>#REF!</v>
      </c>
      <c r="D11" s="83" t="e">
        <f>C11</f>
        <v>#REF!</v>
      </c>
      <c r="E11" s="83" t="e">
        <f t="shared" ref="E11:N11" si="3">D11</f>
        <v>#REF!</v>
      </c>
      <c r="F11" s="83" t="e">
        <f t="shared" si="3"/>
        <v>#REF!</v>
      </c>
      <c r="G11" s="83" t="e">
        <f t="shared" si="3"/>
        <v>#REF!</v>
      </c>
      <c r="H11" s="83" t="e">
        <f t="shared" si="3"/>
        <v>#REF!</v>
      </c>
      <c r="I11" s="83" t="e">
        <f t="shared" si="3"/>
        <v>#REF!</v>
      </c>
      <c r="J11" s="83" t="e">
        <f t="shared" si="3"/>
        <v>#REF!</v>
      </c>
      <c r="K11" s="83" t="e">
        <f t="shared" si="3"/>
        <v>#REF!</v>
      </c>
      <c r="L11" s="83" t="e">
        <f t="shared" si="3"/>
        <v>#REF!</v>
      </c>
      <c r="M11" s="83" t="e">
        <f t="shared" si="3"/>
        <v>#REF!</v>
      </c>
      <c r="N11" s="83" t="e">
        <f t="shared" si="3"/>
        <v>#REF!</v>
      </c>
      <c r="O11" s="83" t="e">
        <f>Össz.önkor.mérleg.!#REF!</f>
        <v>#REF!</v>
      </c>
      <c r="P11" s="18"/>
    </row>
    <row r="12" spans="1:33" s="15" customFormat="1" ht="13.5" customHeight="1" x14ac:dyDescent="0.25">
      <c r="A12" s="11" t="s">
        <v>467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>
        <f t="shared" ref="O12:O18" si="4">SUM(C12:N12)</f>
        <v>0</v>
      </c>
      <c r="P12" s="18"/>
    </row>
    <row r="13" spans="1:33" s="15" customFormat="1" ht="15" customHeight="1" x14ac:dyDescent="0.25">
      <c r="A13" s="11" t="s">
        <v>468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>
        <f t="shared" si="4"/>
        <v>0</v>
      </c>
      <c r="P13" s="18"/>
    </row>
    <row r="14" spans="1:33" s="17" customFormat="1" ht="15.75" customHeight="1" x14ac:dyDescent="0.25">
      <c r="A14" s="11" t="s">
        <v>469</v>
      </c>
      <c r="B14" s="518" t="s">
        <v>582</v>
      </c>
      <c r="C14" s="519" t="e">
        <f>SUM(C8:C13)</f>
        <v>#REF!</v>
      </c>
      <c r="D14" s="519" t="e">
        <f>SUM(D8:D12)</f>
        <v>#REF!</v>
      </c>
      <c r="E14" s="519" t="e">
        <f>SUM(E8:E12)</f>
        <v>#REF!</v>
      </c>
      <c r="F14" s="519" t="e">
        <f>SUM(F8:F13)</f>
        <v>#REF!</v>
      </c>
      <c r="G14" s="519" t="e">
        <f>SUM(G8:G13)</f>
        <v>#REF!</v>
      </c>
      <c r="H14" s="519" t="e">
        <f t="shared" ref="H14:N14" si="5">SUM(H8:H12)</f>
        <v>#REF!</v>
      </c>
      <c r="I14" s="519" t="e">
        <f t="shared" si="5"/>
        <v>#REF!</v>
      </c>
      <c r="J14" s="519" t="e">
        <f t="shared" si="5"/>
        <v>#REF!</v>
      </c>
      <c r="K14" s="519" t="e">
        <f t="shared" si="5"/>
        <v>#REF!</v>
      </c>
      <c r="L14" s="519" t="e">
        <f t="shared" si="5"/>
        <v>#REF!</v>
      </c>
      <c r="M14" s="519" t="e">
        <f t="shared" si="5"/>
        <v>#REF!</v>
      </c>
      <c r="N14" s="519" t="e">
        <f t="shared" si="5"/>
        <v>#REF!</v>
      </c>
      <c r="O14" s="520" t="e">
        <f>SUM(O8:O13)</f>
        <v>#REF!</v>
      </c>
      <c r="P14" s="19"/>
    </row>
    <row r="15" spans="1:33" s="15" customFormat="1" ht="15.75" customHeight="1" x14ac:dyDescent="0.25">
      <c r="A15" s="11" t="s">
        <v>470</v>
      </c>
      <c r="B15" s="15" t="s">
        <v>607</v>
      </c>
      <c r="C15" s="83"/>
      <c r="D15" s="83"/>
      <c r="E15" s="83"/>
      <c r="F15" s="83"/>
      <c r="G15" s="521"/>
      <c r="H15" s="521"/>
      <c r="I15" s="521"/>
      <c r="J15" s="521"/>
      <c r="K15" s="521"/>
      <c r="L15" s="521"/>
      <c r="M15" s="521"/>
      <c r="N15" s="521"/>
      <c r="O15" s="85" t="e">
        <f>Össz.önkor.mérleg.!#REF!</f>
        <v>#REF!</v>
      </c>
      <c r="P15" s="18"/>
    </row>
    <row r="16" spans="1:33" s="15" customFormat="1" ht="15" customHeight="1" x14ac:dyDescent="0.25">
      <c r="A16" s="11" t="s">
        <v>500</v>
      </c>
      <c r="B16" s="15" t="s">
        <v>608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5">
        <v>0</v>
      </c>
      <c r="P16" s="18"/>
    </row>
    <row r="17" spans="1:256" s="15" customFormat="1" ht="16.5" customHeight="1" x14ac:dyDescent="0.25">
      <c r="A17" s="11" t="s">
        <v>501</v>
      </c>
      <c r="B17" s="15" t="s">
        <v>531</v>
      </c>
      <c r="C17" s="83" t="e">
        <f>O17/12</f>
        <v>#REF!</v>
      </c>
      <c r="D17" s="83" t="e">
        <f>C17</f>
        <v>#REF!</v>
      </c>
      <c r="E17" s="83" t="e">
        <f t="shared" ref="E17:N17" si="6">D17</f>
        <v>#REF!</v>
      </c>
      <c r="F17" s="83" t="e">
        <f t="shared" si="6"/>
        <v>#REF!</v>
      </c>
      <c r="G17" s="83" t="e">
        <f t="shared" si="6"/>
        <v>#REF!</v>
      </c>
      <c r="H17" s="83" t="e">
        <f t="shared" si="6"/>
        <v>#REF!</v>
      </c>
      <c r="I17" s="83" t="e">
        <f t="shared" si="6"/>
        <v>#REF!</v>
      </c>
      <c r="J17" s="83" t="e">
        <f t="shared" si="6"/>
        <v>#REF!</v>
      </c>
      <c r="K17" s="83" t="e">
        <f t="shared" si="6"/>
        <v>#REF!</v>
      </c>
      <c r="L17" s="83" t="e">
        <f t="shared" si="6"/>
        <v>#REF!</v>
      </c>
      <c r="M17" s="83" t="e">
        <f t="shared" si="6"/>
        <v>#REF!</v>
      </c>
      <c r="N17" s="83" t="e">
        <f t="shared" si="6"/>
        <v>#REF!</v>
      </c>
      <c r="O17" s="85" t="e">
        <f>Össz.önkor.mérleg.!#REF!</f>
        <v>#REF!</v>
      </c>
      <c r="P17" s="18"/>
    </row>
    <row r="18" spans="1:256" s="16" customFormat="1" ht="15" customHeight="1" x14ac:dyDescent="0.25">
      <c r="A18" s="11" t="s">
        <v>502</v>
      </c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5">
        <f t="shared" si="4"/>
        <v>0</v>
      </c>
      <c r="P18" s="18"/>
    </row>
    <row r="19" spans="1:256" s="21" customFormat="1" ht="16.5" customHeight="1" x14ac:dyDescent="0.25">
      <c r="A19" s="11" t="s">
        <v>503</v>
      </c>
      <c r="B19" s="522" t="s">
        <v>583</v>
      </c>
      <c r="C19" s="523" t="e">
        <f>SUM(C15:C18)</f>
        <v>#REF!</v>
      </c>
      <c r="D19" s="523" t="e">
        <f>SUM(D15:D18)</f>
        <v>#REF!</v>
      </c>
      <c r="E19" s="523" t="e">
        <f>SUM(E15:E18)</f>
        <v>#REF!</v>
      </c>
      <c r="F19" s="523" t="e">
        <f t="shared" ref="F19:M19" si="7">SUM(F15:F18)</f>
        <v>#REF!</v>
      </c>
      <c r="G19" s="523" t="e">
        <f t="shared" si="7"/>
        <v>#REF!</v>
      </c>
      <c r="H19" s="523" t="e">
        <f t="shared" si="7"/>
        <v>#REF!</v>
      </c>
      <c r="I19" s="523" t="e">
        <f t="shared" si="7"/>
        <v>#REF!</v>
      </c>
      <c r="J19" s="523" t="e">
        <f t="shared" si="7"/>
        <v>#REF!</v>
      </c>
      <c r="K19" s="523" t="e">
        <f t="shared" si="7"/>
        <v>#REF!</v>
      </c>
      <c r="L19" s="523" t="e">
        <f t="shared" si="7"/>
        <v>#REF!</v>
      </c>
      <c r="M19" s="523" t="e">
        <f t="shared" si="7"/>
        <v>#REF!</v>
      </c>
      <c r="N19" s="523" t="e">
        <f>SUM(N15:N18)</f>
        <v>#REF!</v>
      </c>
      <c r="O19" s="524" t="e">
        <f>SUM(O15:O18)</f>
        <v>#REF!</v>
      </c>
      <c r="P19" s="20"/>
    </row>
    <row r="20" spans="1:256" s="17" customFormat="1" ht="16.5" customHeight="1" x14ac:dyDescent="0.25">
      <c r="A20" s="11" t="s">
        <v>504</v>
      </c>
      <c r="B20" s="21" t="s">
        <v>609</v>
      </c>
      <c r="C20" s="86"/>
      <c r="D20" s="86"/>
      <c r="E20" s="86"/>
      <c r="F20" s="86"/>
      <c r="G20" s="86"/>
      <c r="H20" s="84"/>
      <c r="I20" s="84"/>
      <c r="J20" s="84"/>
      <c r="K20" s="84"/>
      <c r="L20" s="84"/>
      <c r="M20" s="84"/>
      <c r="N20" s="84"/>
      <c r="O20" s="85">
        <f>SUM(C20:N20)</f>
        <v>0</v>
      </c>
      <c r="P20" s="19"/>
    </row>
    <row r="21" spans="1:256" s="15" customFormat="1" ht="15.75" customHeight="1" x14ac:dyDescent="0.25">
      <c r="A21" s="11" t="s">
        <v>505</v>
      </c>
      <c r="B21" s="16" t="s">
        <v>436</v>
      </c>
      <c r="C21" s="84" t="e">
        <f>O21/12</f>
        <v>#REF!</v>
      </c>
      <c r="D21" s="84" t="e">
        <f>C21</f>
        <v>#REF!</v>
      </c>
      <c r="E21" s="84" t="e">
        <f t="shared" ref="E21:N21" si="8">D21</f>
        <v>#REF!</v>
      </c>
      <c r="F21" s="84" t="e">
        <f t="shared" si="8"/>
        <v>#REF!</v>
      </c>
      <c r="G21" s="84" t="e">
        <f t="shared" si="8"/>
        <v>#REF!</v>
      </c>
      <c r="H21" s="84" t="e">
        <f t="shared" si="8"/>
        <v>#REF!</v>
      </c>
      <c r="I21" s="84" t="e">
        <f t="shared" si="8"/>
        <v>#REF!</v>
      </c>
      <c r="J21" s="84" t="e">
        <f t="shared" si="8"/>
        <v>#REF!</v>
      </c>
      <c r="K21" s="84" t="e">
        <f t="shared" si="8"/>
        <v>#REF!</v>
      </c>
      <c r="L21" s="84" t="e">
        <f t="shared" si="8"/>
        <v>#REF!</v>
      </c>
      <c r="M21" s="84" t="e">
        <f t="shared" si="8"/>
        <v>#REF!</v>
      </c>
      <c r="N21" s="84" t="e">
        <f t="shared" si="8"/>
        <v>#REF!</v>
      </c>
      <c r="O21" s="85" t="e">
        <f>Össz.önkor.mérleg.!#REF!</f>
        <v>#REF!</v>
      </c>
      <c r="P21" s="18"/>
    </row>
    <row r="22" spans="1:256" s="17" customFormat="1" ht="16.5" customHeight="1" x14ac:dyDescent="0.25">
      <c r="A22" s="11" t="s">
        <v>506</v>
      </c>
      <c r="B22" s="525" t="s">
        <v>584</v>
      </c>
      <c r="C22" s="526" t="e">
        <f t="shared" ref="C22:N22" si="9">C19+C14+C20+C21</f>
        <v>#REF!</v>
      </c>
      <c r="D22" s="526" t="e">
        <f t="shared" si="9"/>
        <v>#REF!</v>
      </c>
      <c r="E22" s="526" t="e">
        <f t="shared" si="9"/>
        <v>#REF!</v>
      </c>
      <c r="F22" s="526" t="e">
        <f t="shared" si="9"/>
        <v>#REF!</v>
      </c>
      <c r="G22" s="526" t="e">
        <f t="shared" si="9"/>
        <v>#REF!</v>
      </c>
      <c r="H22" s="526" t="e">
        <f t="shared" si="9"/>
        <v>#REF!</v>
      </c>
      <c r="I22" s="526" t="e">
        <f t="shared" si="9"/>
        <v>#REF!</v>
      </c>
      <c r="J22" s="526" t="e">
        <f t="shared" si="9"/>
        <v>#REF!</v>
      </c>
      <c r="K22" s="526" t="e">
        <f t="shared" si="9"/>
        <v>#REF!</v>
      </c>
      <c r="L22" s="526" t="e">
        <f t="shared" si="9"/>
        <v>#REF!</v>
      </c>
      <c r="M22" s="526" t="e">
        <f t="shared" si="9"/>
        <v>#REF!</v>
      </c>
      <c r="N22" s="526" t="e">
        <f t="shared" si="9"/>
        <v>#REF!</v>
      </c>
      <c r="O22" s="527" t="e">
        <f>O14+O21+O19</f>
        <v>#REF!</v>
      </c>
      <c r="P22" s="19"/>
    </row>
    <row r="23" spans="1:256" s="7" customFormat="1" ht="15" customHeight="1" x14ac:dyDescent="0.25">
      <c r="A23" s="11" t="s">
        <v>507</v>
      </c>
      <c r="B23" s="17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</row>
    <row r="24" spans="1:256" s="17" customFormat="1" ht="12.75" customHeight="1" x14ac:dyDescent="0.25">
      <c r="A24" s="11" t="s">
        <v>509</v>
      </c>
      <c r="B24" s="17" t="s">
        <v>64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</row>
    <row r="25" spans="1:256" s="15" customFormat="1" ht="15.75" customHeight="1" x14ac:dyDescent="0.25">
      <c r="A25" s="11" t="s">
        <v>510</v>
      </c>
      <c r="B25" s="15" t="s">
        <v>437</v>
      </c>
      <c r="C25" s="83" t="e">
        <f t="shared" ref="C25:C32" si="10">O25/12</f>
        <v>#REF!</v>
      </c>
      <c r="D25" s="83" t="e">
        <f>C25</f>
        <v>#REF!</v>
      </c>
      <c r="E25" s="83" t="e">
        <f t="shared" ref="E25:N25" si="11">D25</f>
        <v>#REF!</v>
      </c>
      <c r="F25" s="83" t="e">
        <f t="shared" si="11"/>
        <v>#REF!</v>
      </c>
      <c r="G25" s="83" t="e">
        <f t="shared" si="11"/>
        <v>#REF!</v>
      </c>
      <c r="H25" s="83" t="e">
        <f t="shared" si="11"/>
        <v>#REF!</v>
      </c>
      <c r="I25" s="83" t="e">
        <f t="shared" si="11"/>
        <v>#REF!</v>
      </c>
      <c r="J25" s="83" t="e">
        <f t="shared" si="11"/>
        <v>#REF!</v>
      </c>
      <c r="K25" s="83" t="e">
        <f t="shared" si="11"/>
        <v>#REF!</v>
      </c>
      <c r="L25" s="83" t="e">
        <f t="shared" si="11"/>
        <v>#REF!</v>
      </c>
      <c r="M25" s="83" t="e">
        <f t="shared" si="11"/>
        <v>#REF!</v>
      </c>
      <c r="N25" s="83" t="e">
        <f t="shared" si="11"/>
        <v>#REF!</v>
      </c>
      <c r="O25" s="85" t="e">
        <f>Össz.önkor.mérleg.!#REF!</f>
        <v>#REF!</v>
      </c>
      <c r="P25" s="18"/>
    </row>
    <row r="26" spans="1:256" s="15" customFormat="1" ht="17.25" customHeight="1" x14ac:dyDescent="0.25">
      <c r="A26" s="11" t="s">
        <v>511</v>
      </c>
      <c r="B26" s="15" t="s">
        <v>438</v>
      </c>
      <c r="C26" s="83" t="e">
        <f t="shared" si="10"/>
        <v>#REF!</v>
      </c>
      <c r="D26" s="83" t="e">
        <f t="shared" ref="D26:N32" si="12">C26</f>
        <v>#REF!</v>
      </c>
      <c r="E26" s="83" t="e">
        <f t="shared" si="12"/>
        <v>#REF!</v>
      </c>
      <c r="F26" s="83" t="e">
        <f t="shared" si="12"/>
        <v>#REF!</v>
      </c>
      <c r="G26" s="83" t="e">
        <f t="shared" si="12"/>
        <v>#REF!</v>
      </c>
      <c r="H26" s="83" t="e">
        <f t="shared" si="12"/>
        <v>#REF!</v>
      </c>
      <c r="I26" s="83" t="e">
        <f t="shared" si="12"/>
        <v>#REF!</v>
      </c>
      <c r="J26" s="83" t="e">
        <f t="shared" si="12"/>
        <v>#REF!</v>
      </c>
      <c r="K26" s="83" t="e">
        <f t="shared" si="12"/>
        <v>#REF!</v>
      </c>
      <c r="L26" s="83" t="e">
        <f t="shared" si="12"/>
        <v>#REF!</v>
      </c>
      <c r="M26" s="83" t="e">
        <f t="shared" si="12"/>
        <v>#REF!</v>
      </c>
      <c r="N26" s="83" t="e">
        <f t="shared" si="12"/>
        <v>#REF!</v>
      </c>
      <c r="O26" s="85" t="e">
        <f>Össz.önkor.mérleg.!#REF!</f>
        <v>#REF!</v>
      </c>
      <c r="P26" s="18"/>
    </row>
    <row r="27" spans="1:256" s="15" customFormat="1" ht="13.5" customHeight="1" x14ac:dyDescent="0.25">
      <c r="A27" s="11" t="s">
        <v>512</v>
      </c>
      <c r="B27" s="15" t="s">
        <v>439</v>
      </c>
      <c r="C27" s="83" t="e">
        <f t="shared" si="10"/>
        <v>#REF!</v>
      </c>
      <c r="D27" s="83" t="e">
        <f t="shared" si="12"/>
        <v>#REF!</v>
      </c>
      <c r="E27" s="83" t="e">
        <f t="shared" si="12"/>
        <v>#REF!</v>
      </c>
      <c r="F27" s="83" t="e">
        <f t="shared" si="12"/>
        <v>#REF!</v>
      </c>
      <c r="G27" s="83" t="e">
        <f t="shared" si="12"/>
        <v>#REF!</v>
      </c>
      <c r="H27" s="83" t="e">
        <f t="shared" si="12"/>
        <v>#REF!</v>
      </c>
      <c r="I27" s="83" t="e">
        <f t="shared" si="12"/>
        <v>#REF!</v>
      </c>
      <c r="J27" s="83" t="e">
        <f t="shared" si="12"/>
        <v>#REF!</v>
      </c>
      <c r="K27" s="83" t="e">
        <f t="shared" si="12"/>
        <v>#REF!</v>
      </c>
      <c r="L27" s="83" t="e">
        <f t="shared" si="12"/>
        <v>#REF!</v>
      </c>
      <c r="M27" s="83" t="e">
        <f t="shared" si="12"/>
        <v>#REF!</v>
      </c>
      <c r="N27" s="83" t="e">
        <f t="shared" si="12"/>
        <v>#REF!</v>
      </c>
      <c r="O27" s="85" t="e">
        <f>Össz.önkor.mérleg.!#REF!</f>
        <v>#REF!</v>
      </c>
      <c r="P27" s="18"/>
    </row>
    <row r="28" spans="1:256" s="15" customFormat="1" ht="15" customHeight="1" x14ac:dyDescent="0.25">
      <c r="A28" s="11" t="s">
        <v>513</v>
      </c>
      <c r="B28" s="15" t="s">
        <v>585</v>
      </c>
      <c r="C28" s="83" t="e">
        <f t="shared" si="10"/>
        <v>#REF!</v>
      </c>
      <c r="D28" s="83" t="e">
        <f t="shared" si="12"/>
        <v>#REF!</v>
      </c>
      <c r="E28" s="83" t="e">
        <f t="shared" si="12"/>
        <v>#REF!</v>
      </c>
      <c r="F28" s="83" t="e">
        <f t="shared" si="12"/>
        <v>#REF!</v>
      </c>
      <c r="G28" s="83" t="e">
        <f t="shared" si="12"/>
        <v>#REF!</v>
      </c>
      <c r="H28" s="83" t="e">
        <f t="shared" si="12"/>
        <v>#REF!</v>
      </c>
      <c r="I28" s="83" t="e">
        <f t="shared" si="12"/>
        <v>#REF!</v>
      </c>
      <c r="J28" s="83" t="e">
        <f t="shared" si="12"/>
        <v>#REF!</v>
      </c>
      <c r="K28" s="83" t="e">
        <f t="shared" si="12"/>
        <v>#REF!</v>
      </c>
      <c r="L28" s="83" t="e">
        <f t="shared" si="12"/>
        <v>#REF!</v>
      </c>
      <c r="M28" s="83" t="e">
        <f t="shared" si="12"/>
        <v>#REF!</v>
      </c>
      <c r="N28" s="83" t="e">
        <f t="shared" si="12"/>
        <v>#REF!</v>
      </c>
      <c r="O28" s="85" t="e">
        <f>Össz.önkor.mérleg.!#REF!</f>
        <v>#REF!</v>
      </c>
      <c r="P28" s="18"/>
      <c r="IV28" s="18"/>
    </row>
    <row r="29" spans="1:256" s="15" customFormat="1" ht="15" customHeight="1" x14ac:dyDescent="0.25">
      <c r="A29" s="11" t="s">
        <v>514</v>
      </c>
      <c r="B29" s="15" t="s">
        <v>249</v>
      </c>
      <c r="C29" s="83">
        <v>38</v>
      </c>
      <c r="D29" s="83">
        <f t="shared" si="12"/>
        <v>38</v>
      </c>
      <c r="E29" s="83">
        <f t="shared" si="12"/>
        <v>38</v>
      </c>
      <c r="F29" s="83">
        <f t="shared" si="12"/>
        <v>38</v>
      </c>
      <c r="G29" s="83">
        <f t="shared" si="12"/>
        <v>38</v>
      </c>
      <c r="H29" s="83">
        <f t="shared" si="12"/>
        <v>38</v>
      </c>
      <c r="I29" s="83">
        <f t="shared" si="12"/>
        <v>38</v>
      </c>
      <c r="J29" s="83">
        <f t="shared" si="12"/>
        <v>38</v>
      </c>
      <c r="K29" s="83">
        <f t="shared" si="12"/>
        <v>38</v>
      </c>
      <c r="L29" s="83">
        <f t="shared" si="12"/>
        <v>38</v>
      </c>
      <c r="M29" s="83">
        <f t="shared" si="12"/>
        <v>38</v>
      </c>
      <c r="N29" s="83">
        <f t="shared" si="12"/>
        <v>38</v>
      </c>
      <c r="O29" s="85" t="e">
        <f>Össz.önkor.mérleg.!#REF!</f>
        <v>#REF!</v>
      </c>
      <c r="P29" s="18"/>
    </row>
    <row r="30" spans="1:256" s="15" customFormat="1" ht="12.75" customHeight="1" x14ac:dyDescent="0.25">
      <c r="A30" s="11" t="s">
        <v>515</v>
      </c>
      <c r="B30" s="15" t="s">
        <v>440</v>
      </c>
      <c r="C30" s="83">
        <v>3993</v>
      </c>
      <c r="D30" s="83">
        <f t="shared" si="12"/>
        <v>3993</v>
      </c>
      <c r="E30" s="83">
        <f t="shared" si="12"/>
        <v>3993</v>
      </c>
      <c r="F30" s="83">
        <f t="shared" si="12"/>
        <v>3993</v>
      </c>
      <c r="G30" s="83">
        <f t="shared" si="12"/>
        <v>3993</v>
      </c>
      <c r="H30" s="83">
        <f t="shared" si="12"/>
        <v>3993</v>
      </c>
      <c r="I30" s="83">
        <f t="shared" si="12"/>
        <v>3993</v>
      </c>
      <c r="J30" s="83">
        <f t="shared" si="12"/>
        <v>3993</v>
      </c>
      <c r="K30" s="83">
        <f t="shared" si="12"/>
        <v>3993</v>
      </c>
      <c r="L30" s="83">
        <f t="shared" si="12"/>
        <v>3993</v>
      </c>
      <c r="M30" s="83">
        <f t="shared" si="12"/>
        <v>3993</v>
      </c>
      <c r="N30" s="83">
        <f t="shared" si="12"/>
        <v>3993</v>
      </c>
      <c r="O30" s="85" t="e">
        <f>Össz.önkor.mérleg.!#REF!</f>
        <v>#REF!</v>
      </c>
      <c r="P30" s="18"/>
    </row>
    <row r="31" spans="1:256" s="15" customFormat="1" ht="15.75" customHeight="1" x14ac:dyDescent="0.25">
      <c r="A31" s="11" t="s">
        <v>516</v>
      </c>
      <c r="B31" s="15" t="s">
        <v>441</v>
      </c>
      <c r="C31" s="83" t="e">
        <f t="shared" si="10"/>
        <v>#REF!</v>
      </c>
      <c r="D31" s="83" t="e">
        <f t="shared" si="12"/>
        <v>#REF!</v>
      </c>
      <c r="E31" s="83" t="e">
        <f t="shared" si="12"/>
        <v>#REF!</v>
      </c>
      <c r="F31" s="83" t="e">
        <f t="shared" si="12"/>
        <v>#REF!</v>
      </c>
      <c r="G31" s="83" t="e">
        <f t="shared" si="12"/>
        <v>#REF!</v>
      </c>
      <c r="H31" s="83" t="e">
        <f t="shared" si="12"/>
        <v>#REF!</v>
      </c>
      <c r="I31" s="83" t="e">
        <f t="shared" si="12"/>
        <v>#REF!</v>
      </c>
      <c r="J31" s="83" t="e">
        <f t="shared" si="12"/>
        <v>#REF!</v>
      </c>
      <c r="K31" s="83" t="e">
        <f t="shared" si="12"/>
        <v>#REF!</v>
      </c>
      <c r="L31" s="83" t="e">
        <f t="shared" si="12"/>
        <v>#REF!</v>
      </c>
      <c r="M31" s="83" t="e">
        <f t="shared" si="12"/>
        <v>#REF!</v>
      </c>
      <c r="N31" s="83" t="e">
        <f t="shared" si="12"/>
        <v>#REF!</v>
      </c>
      <c r="O31" s="85" t="e">
        <f>Össz.önkor.mérleg.!#REF!</f>
        <v>#REF!</v>
      </c>
      <c r="P31" s="18"/>
    </row>
    <row r="32" spans="1:256" s="15" customFormat="1" ht="15" customHeight="1" x14ac:dyDescent="0.25">
      <c r="A32" s="11" t="s">
        <v>532</v>
      </c>
      <c r="B32" s="15" t="s">
        <v>613</v>
      </c>
      <c r="C32" s="83" t="e">
        <f t="shared" si="10"/>
        <v>#REF!</v>
      </c>
      <c r="D32" s="83" t="e">
        <f t="shared" si="12"/>
        <v>#REF!</v>
      </c>
      <c r="E32" s="83" t="e">
        <f t="shared" si="12"/>
        <v>#REF!</v>
      </c>
      <c r="F32" s="83" t="e">
        <f t="shared" si="12"/>
        <v>#REF!</v>
      </c>
      <c r="G32" s="83" t="e">
        <f t="shared" si="12"/>
        <v>#REF!</v>
      </c>
      <c r="H32" s="83" t="e">
        <f t="shared" si="12"/>
        <v>#REF!</v>
      </c>
      <c r="I32" s="83" t="e">
        <f t="shared" si="12"/>
        <v>#REF!</v>
      </c>
      <c r="J32" s="83" t="e">
        <f t="shared" si="12"/>
        <v>#REF!</v>
      </c>
      <c r="K32" s="83" t="e">
        <f t="shared" si="12"/>
        <v>#REF!</v>
      </c>
      <c r="L32" s="83" t="e">
        <f t="shared" si="12"/>
        <v>#REF!</v>
      </c>
      <c r="M32" s="83" t="e">
        <f t="shared" si="12"/>
        <v>#REF!</v>
      </c>
      <c r="N32" s="83" t="e">
        <f t="shared" si="12"/>
        <v>#REF!</v>
      </c>
      <c r="O32" s="85" t="e">
        <f>Össz.önkor.mérleg.!#REF!+Össz.önkor.mérleg.!#REF!</f>
        <v>#REF!</v>
      </c>
      <c r="P32" s="18"/>
    </row>
    <row r="33" spans="1:16" s="16" customFormat="1" ht="15.75" customHeight="1" x14ac:dyDescent="0.25">
      <c r="A33" s="11" t="s">
        <v>533</v>
      </c>
      <c r="B33" s="528" t="s">
        <v>586</v>
      </c>
      <c r="C33" s="523" t="e">
        <f>SUM(C25:C32)</f>
        <v>#REF!</v>
      </c>
      <c r="D33" s="523" t="e">
        <f>SUM(D25:D32)</f>
        <v>#REF!</v>
      </c>
      <c r="E33" s="523" t="e">
        <f t="shared" ref="E33:N33" si="13">SUM(E25:E32)</f>
        <v>#REF!</v>
      </c>
      <c r="F33" s="523" t="e">
        <f t="shared" si="13"/>
        <v>#REF!</v>
      </c>
      <c r="G33" s="523" t="e">
        <f t="shared" si="13"/>
        <v>#REF!</v>
      </c>
      <c r="H33" s="523" t="e">
        <f t="shared" si="13"/>
        <v>#REF!</v>
      </c>
      <c r="I33" s="523" t="e">
        <f t="shared" si="13"/>
        <v>#REF!</v>
      </c>
      <c r="J33" s="523" t="e">
        <f t="shared" si="13"/>
        <v>#REF!</v>
      </c>
      <c r="K33" s="523" t="e">
        <f t="shared" si="13"/>
        <v>#REF!</v>
      </c>
      <c r="L33" s="523" t="e">
        <f t="shared" si="13"/>
        <v>#REF!</v>
      </c>
      <c r="M33" s="523" t="e">
        <f t="shared" si="13"/>
        <v>#REF!</v>
      </c>
      <c r="N33" s="523" t="e">
        <f t="shared" si="13"/>
        <v>#REF!</v>
      </c>
      <c r="O33" s="524" t="e">
        <f>SUM(O25:O32)</f>
        <v>#REF!</v>
      </c>
      <c r="P33" s="237"/>
    </row>
    <row r="34" spans="1:16" s="16" customFormat="1" ht="15" customHeight="1" x14ac:dyDescent="0.25">
      <c r="A34" s="11" t="s">
        <v>534</v>
      </c>
      <c r="B34" s="16" t="s">
        <v>587</v>
      </c>
      <c r="C34" s="84" t="e">
        <f t="shared" ref="C34:C39" si="14">O34/12</f>
        <v>#REF!</v>
      </c>
      <c r="D34" s="84" t="e">
        <f>C34</f>
        <v>#REF!</v>
      </c>
      <c r="E34" s="84" t="e">
        <f t="shared" ref="E34:N34" si="15">D34</f>
        <v>#REF!</v>
      </c>
      <c r="F34" s="84" t="e">
        <f t="shared" si="15"/>
        <v>#REF!</v>
      </c>
      <c r="G34" s="84" t="e">
        <f t="shared" si="15"/>
        <v>#REF!</v>
      </c>
      <c r="H34" s="84" t="e">
        <f t="shared" si="15"/>
        <v>#REF!</v>
      </c>
      <c r="I34" s="84" t="e">
        <f t="shared" si="15"/>
        <v>#REF!</v>
      </c>
      <c r="J34" s="84" t="e">
        <f t="shared" si="15"/>
        <v>#REF!</v>
      </c>
      <c r="K34" s="84" t="e">
        <f t="shared" si="15"/>
        <v>#REF!</v>
      </c>
      <c r="L34" s="84" t="e">
        <f t="shared" si="15"/>
        <v>#REF!</v>
      </c>
      <c r="M34" s="84" t="e">
        <f t="shared" si="15"/>
        <v>#REF!</v>
      </c>
      <c r="N34" s="84" t="e">
        <f t="shared" si="15"/>
        <v>#REF!</v>
      </c>
      <c r="O34" s="86" t="e">
        <f>Össz.önkor.mérleg.!#REF!</f>
        <v>#REF!</v>
      </c>
      <c r="P34" s="237"/>
    </row>
    <row r="35" spans="1:16" s="16" customFormat="1" ht="15" customHeight="1" x14ac:dyDescent="0.25">
      <c r="A35" s="11" t="s">
        <v>535</v>
      </c>
      <c r="B35" s="16" t="s">
        <v>459</v>
      </c>
      <c r="C35" s="84" t="e">
        <f t="shared" si="14"/>
        <v>#REF!</v>
      </c>
      <c r="D35" s="84" t="e">
        <f t="shared" ref="D35:N39" si="16">C35</f>
        <v>#REF!</v>
      </c>
      <c r="E35" s="84" t="e">
        <f t="shared" si="16"/>
        <v>#REF!</v>
      </c>
      <c r="F35" s="84" t="e">
        <f t="shared" si="16"/>
        <v>#REF!</v>
      </c>
      <c r="G35" s="84" t="e">
        <f t="shared" si="16"/>
        <v>#REF!</v>
      </c>
      <c r="H35" s="84" t="e">
        <f t="shared" si="16"/>
        <v>#REF!</v>
      </c>
      <c r="I35" s="84" t="e">
        <f t="shared" si="16"/>
        <v>#REF!</v>
      </c>
      <c r="J35" s="84" t="e">
        <f t="shared" si="16"/>
        <v>#REF!</v>
      </c>
      <c r="K35" s="84" t="e">
        <f t="shared" si="16"/>
        <v>#REF!</v>
      </c>
      <c r="L35" s="84" t="e">
        <f t="shared" si="16"/>
        <v>#REF!</v>
      </c>
      <c r="M35" s="84" t="e">
        <f t="shared" si="16"/>
        <v>#REF!</v>
      </c>
      <c r="N35" s="84" t="e">
        <f t="shared" si="16"/>
        <v>#REF!</v>
      </c>
      <c r="O35" s="86" t="e">
        <f>Össz.önkor.mérleg.!#REF!</f>
        <v>#REF!</v>
      </c>
      <c r="P35" s="237"/>
    </row>
    <row r="36" spans="1:16" s="16" customFormat="1" ht="15.75" customHeight="1" x14ac:dyDescent="0.25">
      <c r="A36" s="11" t="s">
        <v>536</v>
      </c>
      <c r="B36" s="16" t="s">
        <v>442</v>
      </c>
      <c r="C36" s="84">
        <f t="shared" si="14"/>
        <v>416.66666666666669</v>
      </c>
      <c r="D36" s="84">
        <f t="shared" si="16"/>
        <v>416.66666666666669</v>
      </c>
      <c r="E36" s="84">
        <f t="shared" si="16"/>
        <v>416.66666666666669</v>
      </c>
      <c r="F36" s="84">
        <f t="shared" si="16"/>
        <v>416.66666666666669</v>
      </c>
      <c r="G36" s="84">
        <f t="shared" si="16"/>
        <v>416.66666666666669</v>
      </c>
      <c r="H36" s="84">
        <f t="shared" si="16"/>
        <v>416.66666666666669</v>
      </c>
      <c r="I36" s="84">
        <f t="shared" si="16"/>
        <v>416.66666666666669</v>
      </c>
      <c r="J36" s="84">
        <f t="shared" si="16"/>
        <v>416.66666666666669</v>
      </c>
      <c r="K36" s="84">
        <f t="shared" si="16"/>
        <v>416.66666666666669</v>
      </c>
      <c r="L36" s="84">
        <f t="shared" si="16"/>
        <v>416.66666666666669</v>
      </c>
      <c r="M36" s="84">
        <f t="shared" si="16"/>
        <v>416.66666666666669</v>
      </c>
      <c r="N36" s="84">
        <f t="shared" si="16"/>
        <v>416.66666666666669</v>
      </c>
      <c r="O36" s="86">
        <v>5000</v>
      </c>
    </row>
    <row r="37" spans="1:16" s="16" customFormat="1" ht="15.75" customHeight="1" x14ac:dyDescent="0.25">
      <c r="A37" s="11" t="s">
        <v>537</v>
      </c>
      <c r="B37" s="15" t="s">
        <v>611</v>
      </c>
      <c r="C37" s="84" t="e">
        <f t="shared" si="14"/>
        <v>#REF!</v>
      </c>
      <c r="D37" s="84" t="e">
        <f t="shared" si="16"/>
        <v>#REF!</v>
      </c>
      <c r="E37" s="84" t="e">
        <f t="shared" si="16"/>
        <v>#REF!</v>
      </c>
      <c r="F37" s="84" t="e">
        <f t="shared" si="16"/>
        <v>#REF!</v>
      </c>
      <c r="G37" s="84" t="e">
        <f t="shared" si="16"/>
        <v>#REF!</v>
      </c>
      <c r="H37" s="84" t="e">
        <f t="shared" si="16"/>
        <v>#REF!</v>
      </c>
      <c r="I37" s="84" t="e">
        <f t="shared" si="16"/>
        <v>#REF!</v>
      </c>
      <c r="J37" s="84" t="e">
        <f t="shared" si="16"/>
        <v>#REF!</v>
      </c>
      <c r="K37" s="84" t="e">
        <f t="shared" si="16"/>
        <v>#REF!</v>
      </c>
      <c r="L37" s="84" t="e">
        <f t="shared" si="16"/>
        <v>#REF!</v>
      </c>
      <c r="M37" s="84" t="e">
        <f t="shared" si="16"/>
        <v>#REF!</v>
      </c>
      <c r="N37" s="84" t="e">
        <f t="shared" si="16"/>
        <v>#REF!</v>
      </c>
      <c r="O37" s="86" t="e">
        <f>Össz.önkor.mérleg.!#REF!</f>
        <v>#REF!</v>
      </c>
    </row>
    <row r="38" spans="1:16" s="16" customFormat="1" ht="16.5" customHeight="1" x14ac:dyDescent="0.25">
      <c r="A38" s="11" t="s">
        <v>538</v>
      </c>
      <c r="B38" s="15" t="s">
        <v>612</v>
      </c>
      <c r="C38" s="84" t="e">
        <f t="shared" si="14"/>
        <v>#REF!</v>
      </c>
      <c r="D38" s="84" t="e">
        <f t="shared" si="16"/>
        <v>#REF!</v>
      </c>
      <c r="E38" s="84" t="e">
        <f t="shared" si="16"/>
        <v>#REF!</v>
      </c>
      <c r="F38" s="84" t="e">
        <f t="shared" si="16"/>
        <v>#REF!</v>
      </c>
      <c r="G38" s="84" t="e">
        <f t="shared" si="16"/>
        <v>#REF!</v>
      </c>
      <c r="H38" s="84" t="e">
        <f t="shared" si="16"/>
        <v>#REF!</v>
      </c>
      <c r="I38" s="84" t="e">
        <f t="shared" si="16"/>
        <v>#REF!</v>
      </c>
      <c r="J38" s="84" t="e">
        <f t="shared" si="16"/>
        <v>#REF!</v>
      </c>
      <c r="K38" s="84" t="e">
        <f t="shared" si="16"/>
        <v>#REF!</v>
      </c>
      <c r="L38" s="84" t="e">
        <f t="shared" si="16"/>
        <v>#REF!</v>
      </c>
      <c r="M38" s="84" t="e">
        <f t="shared" si="16"/>
        <v>#REF!</v>
      </c>
      <c r="N38" s="84" t="e">
        <f t="shared" si="16"/>
        <v>#REF!</v>
      </c>
      <c r="O38" s="86" t="e">
        <f>Össz.önkor.mérleg.!#REF!</f>
        <v>#REF!</v>
      </c>
      <c r="P38" s="237"/>
    </row>
    <row r="39" spans="1:16" s="16" customFormat="1" ht="15" customHeight="1" x14ac:dyDescent="0.25">
      <c r="A39" s="11" t="s">
        <v>539</v>
      </c>
      <c r="B39" s="15" t="s">
        <v>614</v>
      </c>
      <c r="C39" s="84" t="e">
        <f t="shared" si="14"/>
        <v>#REF!</v>
      </c>
      <c r="D39" s="84" t="e">
        <f t="shared" si="16"/>
        <v>#REF!</v>
      </c>
      <c r="E39" s="84" t="e">
        <f t="shared" si="16"/>
        <v>#REF!</v>
      </c>
      <c r="F39" s="84" t="e">
        <f t="shared" si="16"/>
        <v>#REF!</v>
      </c>
      <c r="G39" s="84" t="e">
        <f t="shared" si="16"/>
        <v>#REF!</v>
      </c>
      <c r="H39" s="84" t="e">
        <f t="shared" si="16"/>
        <v>#REF!</v>
      </c>
      <c r="I39" s="84" t="e">
        <f t="shared" si="16"/>
        <v>#REF!</v>
      </c>
      <c r="J39" s="84" t="e">
        <f t="shared" si="16"/>
        <v>#REF!</v>
      </c>
      <c r="K39" s="84" t="e">
        <f t="shared" si="16"/>
        <v>#REF!</v>
      </c>
      <c r="L39" s="84" t="e">
        <f t="shared" si="16"/>
        <v>#REF!</v>
      </c>
      <c r="M39" s="84" t="e">
        <f t="shared" si="16"/>
        <v>#REF!</v>
      </c>
      <c r="N39" s="84" t="e">
        <f t="shared" si="16"/>
        <v>#REF!</v>
      </c>
      <c r="O39" s="86" t="e">
        <f>Össz.önkor.mérleg.!#REF!</f>
        <v>#REF!</v>
      </c>
      <c r="P39" s="237"/>
    </row>
    <row r="40" spans="1:16" s="21" customFormat="1" ht="15" customHeight="1" x14ac:dyDescent="0.25">
      <c r="A40" s="11" t="s">
        <v>540</v>
      </c>
      <c r="B40" s="518" t="s">
        <v>615</v>
      </c>
      <c r="C40" s="519" t="e">
        <f t="shared" ref="C40:O40" si="17">SUM(C34:C39)</f>
        <v>#REF!</v>
      </c>
      <c r="D40" s="519" t="e">
        <f t="shared" si="17"/>
        <v>#REF!</v>
      </c>
      <c r="E40" s="519" t="e">
        <f t="shared" si="17"/>
        <v>#REF!</v>
      </c>
      <c r="F40" s="519" t="e">
        <f t="shared" si="17"/>
        <v>#REF!</v>
      </c>
      <c r="G40" s="519" t="e">
        <f t="shared" si="17"/>
        <v>#REF!</v>
      </c>
      <c r="H40" s="519" t="e">
        <f t="shared" si="17"/>
        <v>#REF!</v>
      </c>
      <c r="I40" s="519" t="e">
        <f t="shared" si="17"/>
        <v>#REF!</v>
      </c>
      <c r="J40" s="519" t="e">
        <f t="shared" si="17"/>
        <v>#REF!</v>
      </c>
      <c r="K40" s="519" t="e">
        <f t="shared" si="17"/>
        <v>#REF!</v>
      </c>
      <c r="L40" s="519" t="e">
        <f t="shared" si="17"/>
        <v>#REF!</v>
      </c>
      <c r="M40" s="519" t="e">
        <f t="shared" si="17"/>
        <v>#REF!</v>
      </c>
      <c r="N40" s="519" t="e">
        <f t="shared" si="17"/>
        <v>#REF!</v>
      </c>
      <c r="O40" s="519" t="e">
        <f t="shared" si="17"/>
        <v>#REF!</v>
      </c>
      <c r="P40" s="20"/>
    </row>
    <row r="41" spans="1:16" s="21" customFormat="1" ht="15" customHeight="1" x14ac:dyDescent="0.25">
      <c r="A41" s="11" t="s">
        <v>588</v>
      </c>
      <c r="B41" s="529" t="s">
        <v>824</v>
      </c>
      <c r="C41" s="530" t="e">
        <f>O41/12</f>
        <v>#REF!</v>
      </c>
      <c r="D41" s="530" t="e">
        <f>C41</f>
        <v>#REF!</v>
      </c>
      <c r="E41" s="530" t="e">
        <f t="shared" ref="E41:N41" si="18">D41</f>
        <v>#REF!</v>
      </c>
      <c r="F41" s="530" t="e">
        <f t="shared" si="18"/>
        <v>#REF!</v>
      </c>
      <c r="G41" s="530" t="e">
        <f t="shared" si="18"/>
        <v>#REF!</v>
      </c>
      <c r="H41" s="530" t="e">
        <f t="shared" si="18"/>
        <v>#REF!</v>
      </c>
      <c r="I41" s="530" t="e">
        <f t="shared" si="18"/>
        <v>#REF!</v>
      </c>
      <c r="J41" s="530" t="e">
        <f t="shared" si="18"/>
        <v>#REF!</v>
      </c>
      <c r="K41" s="530" t="e">
        <f t="shared" si="18"/>
        <v>#REF!</v>
      </c>
      <c r="L41" s="530" t="e">
        <f t="shared" si="18"/>
        <v>#REF!</v>
      </c>
      <c r="M41" s="530" t="e">
        <f t="shared" si="18"/>
        <v>#REF!</v>
      </c>
      <c r="N41" s="530" t="e">
        <f t="shared" si="18"/>
        <v>#REF!</v>
      </c>
      <c r="O41" s="531" t="e">
        <f>Össz.önkor.mérleg.!#REF!</f>
        <v>#REF!</v>
      </c>
      <c r="P41" s="20"/>
    </row>
    <row r="42" spans="1:16" s="15" customFormat="1" ht="15.75" customHeight="1" x14ac:dyDescent="0.25">
      <c r="A42" s="11" t="s">
        <v>589</v>
      </c>
      <c r="B42" s="532" t="s">
        <v>823</v>
      </c>
      <c r="C42" s="83" t="e">
        <f>SUM(C41)</f>
        <v>#REF!</v>
      </c>
      <c r="D42" s="83" t="e">
        <f>SUM(D41)</f>
        <v>#REF!</v>
      </c>
      <c r="E42" s="83" t="e">
        <f t="shared" ref="E42:N42" si="19">SUM(E41)</f>
        <v>#REF!</v>
      </c>
      <c r="F42" s="83" t="e">
        <f t="shared" si="19"/>
        <v>#REF!</v>
      </c>
      <c r="G42" s="83" t="e">
        <f t="shared" si="19"/>
        <v>#REF!</v>
      </c>
      <c r="H42" s="83" t="e">
        <f t="shared" si="19"/>
        <v>#REF!</v>
      </c>
      <c r="I42" s="83" t="e">
        <f t="shared" si="19"/>
        <v>#REF!</v>
      </c>
      <c r="J42" s="83" t="e">
        <f t="shared" si="19"/>
        <v>#REF!</v>
      </c>
      <c r="K42" s="83" t="e">
        <f t="shared" si="19"/>
        <v>#REF!</v>
      </c>
      <c r="L42" s="83" t="e">
        <f t="shared" si="19"/>
        <v>#REF!</v>
      </c>
      <c r="M42" s="83" t="e">
        <f t="shared" si="19"/>
        <v>#REF!</v>
      </c>
      <c r="N42" s="83" t="e">
        <f t="shared" si="19"/>
        <v>#REF!</v>
      </c>
      <c r="O42" s="85" t="e">
        <f>SUM(C42:N42)</f>
        <v>#REF!</v>
      </c>
    </row>
    <row r="43" spans="1:16" s="17" customFormat="1" ht="16.5" customHeight="1" x14ac:dyDescent="0.25">
      <c r="A43" s="11" t="s">
        <v>590</v>
      </c>
      <c r="B43" s="525" t="s">
        <v>618</v>
      </c>
      <c r="C43" s="526" t="e">
        <f t="shared" ref="C43:N43" si="20">C40+C33+C42</f>
        <v>#REF!</v>
      </c>
      <c r="D43" s="526" t="e">
        <f t="shared" si="20"/>
        <v>#REF!</v>
      </c>
      <c r="E43" s="526" t="e">
        <f t="shared" si="20"/>
        <v>#REF!</v>
      </c>
      <c r="F43" s="526" t="e">
        <f t="shared" si="20"/>
        <v>#REF!</v>
      </c>
      <c r="G43" s="526" t="e">
        <f t="shared" si="20"/>
        <v>#REF!</v>
      </c>
      <c r="H43" s="526" t="e">
        <f t="shared" si="20"/>
        <v>#REF!</v>
      </c>
      <c r="I43" s="526" t="e">
        <f t="shared" si="20"/>
        <v>#REF!</v>
      </c>
      <c r="J43" s="526" t="e">
        <f t="shared" si="20"/>
        <v>#REF!</v>
      </c>
      <c r="K43" s="526" t="e">
        <f t="shared" si="20"/>
        <v>#REF!</v>
      </c>
      <c r="L43" s="526" t="e">
        <f t="shared" si="20"/>
        <v>#REF!</v>
      </c>
      <c r="M43" s="526" t="e">
        <f t="shared" si="20"/>
        <v>#REF!</v>
      </c>
      <c r="N43" s="526" t="e">
        <f t="shared" si="20"/>
        <v>#REF!</v>
      </c>
      <c r="O43" s="527" t="e">
        <f>O33+O40+O41</f>
        <v>#REF!</v>
      </c>
      <c r="P43" s="19"/>
    </row>
    <row r="44" spans="1:16" ht="12.75" customHeight="1" x14ac:dyDescent="0.25">
      <c r="B44" s="400"/>
      <c r="C44" s="466"/>
      <c r="D44" s="466"/>
      <c r="E44" s="466"/>
      <c r="F44" s="466"/>
      <c r="G44" s="466"/>
      <c r="H44" s="466"/>
      <c r="I44" s="466"/>
      <c r="J44" s="466"/>
      <c r="K44" s="466"/>
      <c r="L44" s="466"/>
      <c r="M44" s="466"/>
      <c r="N44" s="466"/>
      <c r="O44" s="466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9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X25" sqref="X25"/>
    </sheetView>
  </sheetViews>
  <sheetFormatPr defaultColWidth="9.140625" defaultRowHeight="13.9" customHeight="1" x14ac:dyDescent="0.25"/>
  <cols>
    <col min="1" max="1" width="4.42578125" style="9" customWidth="1"/>
    <col min="2" max="2" width="38.85546875" style="12" customWidth="1"/>
    <col min="3" max="3" width="6.42578125" style="9" customWidth="1"/>
    <col min="4" max="4" width="5.5703125" style="9" customWidth="1"/>
    <col min="5" max="5" width="4.7109375" style="9" customWidth="1"/>
    <col min="6" max="6" width="5.42578125" style="9" customWidth="1"/>
    <col min="7" max="7" width="4" style="9" customWidth="1"/>
    <col min="8" max="8" width="5.7109375" style="9" customWidth="1"/>
    <col min="9" max="9" width="4" style="9" customWidth="1"/>
    <col min="10" max="10" width="5.7109375" style="9" customWidth="1"/>
    <col min="11" max="11" width="7.28515625" style="9" customWidth="1"/>
    <col min="12" max="12" width="6.7109375" style="9" customWidth="1"/>
    <col min="13" max="13" width="5.140625" style="9" customWidth="1"/>
    <col min="14" max="14" width="5.7109375" style="9" customWidth="1"/>
    <col min="15" max="16" width="6.7109375" style="9" customWidth="1"/>
    <col min="17" max="17" width="6.85546875" style="9" customWidth="1"/>
    <col min="18" max="18" width="6.5703125" style="9" customWidth="1"/>
    <col min="19" max="19" width="7.140625" style="9" customWidth="1"/>
    <col min="20" max="20" width="7.5703125" style="9" customWidth="1"/>
    <col min="21" max="16384" width="9.140625" style="8"/>
  </cols>
  <sheetData>
    <row r="1" spans="1:21" ht="15.75" customHeight="1" x14ac:dyDescent="0.25">
      <c r="A1" s="2234" t="s">
        <v>918</v>
      </c>
      <c r="B1" s="2234"/>
      <c r="C1" s="2234"/>
      <c r="D1" s="2234"/>
      <c r="E1" s="2234"/>
      <c r="F1" s="2234"/>
      <c r="G1" s="2234"/>
      <c r="H1" s="2234"/>
      <c r="I1" s="2234"/>
      <c r="J1" s="2234"/>
      <c r="K1" s="2234"/>
      <c r="L1" s="2234"/>
      <c r="M1" s="2234"/>
      <c r="N1" s="2234"/>
      <c r="O1" s="2234"/>
      <c r="P1" s="2234"/>
      <c r="Q1" s="2234"/>
      <c r="R1" s="2234"/>
      <c r="S1" s="2234"/>
      <c r="T1" s="2234"/>
    </row>
    <row r="2" spans="1:21" ht="15.75" customHeight="1" x14ac:dyDescent="0.25">
      <c r="A2" s="2235" t="s">
        <v>53</v>
      </c>
      <c r="B2" s="2235"/>
      <c r="C2" s="2235"/>
      <c r="D2" s="2235"/>
      <c r="E2" s="2235"/>
      <c r="F2" s="2235"/>
      <c r="G2" s="2235"/>
      <c r="H2" s="2235"/>
      <c r="I2" s="2235"/>
      <c r="J2" s="2235"/>
      <c r="K2" s="2235"/>
      <c r="L2" s="2235"/>
      <c r="M2" s="2235"/>
      <c r="N2" s="2235"/>
      <c r="O2" s="2235"/>
      <c r="P2" s="2235"/>
      <c r="Q2" s="2235"/>
      <c r="R2" s="2235"/>
      <c r="S2" s="2235"/>
      <c r="T2" s="2235"/>
    </row>
    <row r="3" spans="1:21" ht="15.75" customHeight="1" x14ac:dyDescent="0.25">
      <c r="A3" s="2235" t="s">
        <v>874</v>
      </c>
      <c r="B3" s="2235"/>
      <c r="C3" s="2235"/>
      <c r="D3" s="2235"/>
      <c r="E3" s="2235"/>
      <c r="F3" s="2235"/>
      <c r="G3" s="2235"/>
      <c r="H3" s="2235"/>
      <c r="I3" s="2235"/>
      <c r="J3" s="2235"/>
      <c r="K3" s="2235"/>
      <c r="L3" s="2235"/>
      <c r="M3" s="2235"/>
      <c r="N3" s="2235"/>
      <c r="O3" s="2235"/>
      <c r="P3" s="2235"/>
      <c r="Q3" s="2235"/>
      <c r="R3" s="2235"/>
      <c r="S3" s="2235"/>
      <c r="T3" s="2235"/>
    </row>
    <row r="4" spans="1:21" ht="15.75" customHeight="1" x14ac:dyDescent="0.25"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619</v>
      </c>
    </row>
    <row r="5" spans="1:21" ht="27.75" customHeight="1" x14ac:dyDescent="0.25">
      <c r="A5" s="2239" t="s">
        <v>69</v>
      </c>
      <c r="B5" s="24" t="s">
        <v>56</v>
      </c>
      <c r="C5" s="2236" t="s">
        <v>57</v>
      </c>
      <c r="D5" s="2236"/>
      <c r="E5" s="2236" t="s">
        <v>58</v>
      </c>
      <c r="F5" s="2236"/>
      <c r="G5" s="2236" t="s">
        <v>59</v>
      </c>
      <c r="H5" s="2236"/>
      <c r="I5" s="2237" t="s">
        <v>446</v>
      </c>
      <c r="J5" s="2237"/>
      <c r="K5" s="2236" t="s">
        <v>447</v>
      </c>
      <c r="L5" s="2236"/>
      <c r="M5" s="2236" t="s">
        <v>448</v>
      </c>
      <c r="N5" s="2237"/>
      <c r="O5" s="2238" t="s">
        <v>557</v>
      </c>
      <c r="P5" s="2238"/>
      <c r="Q5" s="2236" t="s">
        <v>564</v>
      </c>
      <c r="R5" s="2236"/>
      <c r="S5" s="2236" t="s">
        <v>565</v>
      </c>
      <c r="T5" s="2236"/>
    </row>
    <row r="6" spans="1:21" s="2" customFormat="1" ht="30.75" customHeight="1" x14ac:dyDescent="0.2">
      <c r="A6" s="2239"/>
      <c r="B6" s="2162" t="s">
        <v>620</v>
      </c>
      <c r="C6" s="2232" t="s">
        <v>621</v>
      </c>
      <c r="D6" s="2232"/>
      <c r="E6" s="2232"/>
      <c r="F6" s="2232"/>
      <c r="G6" s="2232" t="s">
        <v>622</v>
      </c>
      <c r="H6" s="2232"/>
      <c r="I6" s="2232"/>
      <c r="J6" s="2232"/>
      <c r="K6" s="2230" t="s">
        <v>623</v>
      </c>
      <c r="L6" s="2230"/>
      <c r="M6" s="2230"/>
      <c r="N6" s="2230"/>
      <c r="O6" s="2230" t="s">
        <v>499</v>
      </c>
      <c r="P6" s="2230"/>
      <c r="Q6" s="2230"/>
      <c r="R6" s="2230"/>
      <c r="S6" s="2231" t="s">
        <v>624</v>
      </c>
      <c r="T6" s="2231"/>
    </row>
    <row r="7" spans="1:21" s="2" customFormat="1" ht="40.5" customHeight="1" x14ac:dyDescent="0.2">
      <c r="A7" s="2239"/>
      <c r="B7" s="2162"/>
      <c r="C7" s="2233" t="s">
        <v>625</v>
      </c>
      <c r="D7" s="2233"/>
      <c r="E7" s="2240" t="s">
        <v>626</v>
      </c>
      <c r="F7" s="2240"/>
      <c r="G7" s="2233" t="s">
        <v>627</v>
      </c>
      <c r="H7" s="2233"/>
      <c r="I7" s="2233" t="s">
        <v>626</v>
      </c>
      <c r="J7" s="2233"/>
      <c r="K7" s="2242" t="s">
        <v>627</v>
      </c>
      <c r="L7" s="2242"/>
      <c r="M7" s="2233" t="s">
        <v>626</v>
      </c>
      <c r="N7" s="2243"/>
      <c r="O7" s="2242" t="s">
        <v>627</v>
      </c>
      <c r="P7" s="2242"/>
      <c r="Q7" s="2242" t="s">
        <v>628</v>
      </c>
      <c r="R7" s="2242"/>
      <c r="S7" s="2231"/>
      <c r="T7" s="2231"/>
    </row>
    <row r="8" spans="1:21" s="2" customFormat="1" ht="27" customHeight="1" x14ac:dyDescent="0.2">
      <c r="A8" s="2239"/>
      <c r="B8" s="2162"/>
      <c r="C8" s="25">
        <v>42736</v>
      </c>
      <c r="D8" s="25">
        <v>43100</v>
      </c>
      <c r="E8" s="25">
        <v>42736</v>
      </c>
      <c r="F8" s="25">
        <v>43100</v>
      </c>
      <c r="G8" s="25">
        <v>42736</v>
      </c>
      <c r="H8" s="25">
        <v>43100</v>
      </c>
      <c r="I8" s="25">
        <v>42736</v>
      </c>
      <c r="J8" s="25">
        <v>43100</v>
      </c>
      <c r="K8" s="25">
        <v>42736</v>
      </c>
      <c r="L8" s="25">
        <v>43100</v>
      </c>
      <c r="M8" s="25">
        <v>42736</v>
      </c>
      <c r="N8" s="25">
        <v>43100</v>
      </c>
      <c r="O8" s="25">
        <v>42736</v>
      </c>
      <c r="P8" s="25">
        <v>43100</v>
      </c>
      <c r="Q8" s="25">
        <v>42736</v>
      </c>
      <c r="R8" s="25">
        <v>43100</v>
      </c>
      <c r="S8" s="25">
        <v>42736</v>
      </c>
      <c r="T8" s="25">
        <v>43100</v>
      </c>
    </row>
    <row r="9" spans="1:21" s="2" customFormat="1" ht="13.9" customHeight="1" x14ac:dyDescent="0.25">
      <c r="A9" s="26"/>
      <c r="B9" s="1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</row>
    <row r="10" spans="1:21" s="2" customFormat="1" ht="13.9" customHeight="1" x14ac:dyDescent="0.25">
      <c r="A10" s="387" t="s">
        <v>455</v>
      </c>
      <c r="B10" s="388" t="s">
        <v>891</v>
      </c>
      <c r="C10" s="389">
        <v>6</v>
      </c>
      <c r="D10" s="389">
        <f>C10</f>
        <v>6</v>
      </c>
      <c r="E10" s="389"/>
      <c r="F10" s="389">
        <f>+E10</f>
        <v>0</v>
      </c>
      <c r="G10" s="390">
        <v>2</v>
      </c>
      <c r="H10" s="390" t="s">
        <v>629</v>
      </c>
      <c r="I10" s="390"/>
      <c r="J10" s="390"/>
      <c r="K10" s="390" t="s">
        <v>530</v>
      </c>
      <c r="L10" s="390" t="s">
        <v>530</v>
      </c>
      <c r="M10" s="390" t="s">
        <v>530</v>
      </c>
      <c r="N10" s="390" t="s">
        <v>530</v>
      </c>
      <c r="O10" s="389">
        <f>C10+G10</f>
        <v>8</v>
      </c>
      <c r="P10" s="389">
        <f>D10+H10</f>
        <v>8</v>
      </c>
      <c r="Q10" s="389">
        <v>0</v>
      </c>
      <c r="R10" s="389">
        <f>Q10</f>
        <v>0</v>
      </c>
      <c r="S10" s="391">
        <f>C10+E10/2+I10/2+M10/2+G10+K10</f>
        <v>8</v>
      </c>
      <c r="T10" s="391">
        <f>S10</f>
        <v>8</v>
      </c>
    </row>
    <row r="11" spans="1:21" s="2" customFormat="1" ht="13.9" customHeight="1" x14ac:dyDescent="0.25">
      <c r="A11" s="387"/>
      <c r="B11" s="392"/>
      <c r="C11" s="393"/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4"/>
      <c r="S11" s="394"/>
      <c r="T11" s="391"/>
    </row>
    <row r="12" spans="1:21" s="9" customFormat="1" ht="14.45" customHeight="1" x14ac:dyDescent="0.25">
      <c r="A12" s="395" t="s">
        <v>463</v>
      </c>
      <c r="B12" s="467" t="s">
        <v>630</v>
      </c>
      <c r="C12" s="468">
        <v>3</v>
      </c>
      <c r="D12" s="469">
        <f>C12</f>
        <v>3</v>
      </c>
      <c r="E12" s="469"/>
      <c r="F12" s="469"/>
      <c r="G12" s="469">
        <v>37</v>
      </c>
      <c r="H12" s="469">
        <f>G12</f>
        <v>37</v>
      </c>
      <c r="I12" s="469"/>
      <c r="J12" s="469"/>
      <c r="K12" s="469">
        <v>0</v>
      </c>
      <c r="L12" s="469">
        <v>0</v>
      </c>
      <c r="M12" s="469">
        <v>0</v>
      </c>
      <c r="N12" s="469">
        <v>0</v>
      </c>
      <c r="O12" s="469">
        <f>C12+G12+K12</f>
        <v>40</v>
      </c>
      <c r="P12" s="469">
        <f>SUM(O12:O12)</f>
        <v>40</v>
      </c>
      <c r="Q12" s="469">
        <v>0</v>
      </c>
      <c r="R12" s="469">
        <v>0</v>
      </c>
      <c r="S12" s="470">
        <f>O12</f>
        <v>40</v>
      </c>
      <c r="T12" s="482">
        <f t="shared" ref="T12" si="0">S12</f>
        <v>40</v>
      </c>
    </row>
    <row r="13" spans="1:21" s="9" customFormat="1" ht="14.45" customHeight="1" x14ac:dyDescent="0.25">
      <c r="A13" s="395"/>
      <c r="B13" s="400"/>
      <c r="C13" s="400"/>
      <c r="D13" s="400"/>
      <c r="E13" s="400"/>
      <c r="F13" s="400"/>
      <c r="G13" s="400"/>
      <c r="H13" s="400"/>
      <c r="I13" s="400"/>
      <c r="J13" s="400"/>
      <c r="K13" s="400"/>
      <c r="L13" s="400"/>
      <c r="M13" s="400"/>
      <c r="N13" s="400"/>
      <c r="O13" s="400"/>
      <c r="P13" s="400"/>
      <c r="Q13" s="400"/>
      <c r="R13" s="400"/>
      <c r="S13" s="400"/>
      <c r="T13" s="400"/>
    </row>
    <row r="14" spans="1:21" ht="15.75" customHeight="1" x14ac:dyDescent="0.25">
      <c r="A14" s="395"/>
      <c r="B14" s="401"/>
      <c r="C14" s="402"/>
      <c r="D14" s="403"/>
      <c r="E14" s="403"/>
      <c r="F14" s="403"/>
      <c r="G14" s="403"/>
      <c r="H14" s="404"/>
      <c r="I14" s="404"/>
      <c r="J14" s="404"/>
      <c r="K14" s="404"/>
      <c r="L14" s="404"/>
      <c r="M14" s="404"/>
      <c r="N14" s="404"/>
      <c r="O14" s="404"/>
      <c r="P14" s="405"/>
      <c r="Q14" s="405"/>
      <c r="R14" s="405"/>
      <c r="S14" s="405"/>
      <c r="T14" s="405"/>
    </row>
    <row r="15" spans="1:21" s="9" customFormat="1" ht="14.45" customHeight="1" x14ac:dyDescent="0.25">
      <c r="A15" s="484" t="s">
        <v>464</v>
      </c>
      <c r="B15" s="471" t="s">
        <v>631</v>
      </c>
      <c r="C15" s="472"/>
      <c r="D15" s="473"/>
      <c r="E15" s="473"/>
      <c r="F15" s="473"/>
      <c r="G15" s="473"/>
      <c r="H15" s="485"/>
      <c r="I15" s="485"/>
      <c r="J15" s="485"/>
      <c r="K15" s="485"/>
      <c r="L15" s="485"/>
      <c r="M15" s="485"/>
      <c r="N15" s="485"/>
      <c r="O15" s="485"/>
      <c r="P15" s="486"/>
      <c r="Q15" s="486"/>
      <c r="R15" s="486"/>
      <c r="S15" s="486"/>
      <c r="T15" s="486"/>
    </row>
    <row r="16" spans="1:21" s="9" customFormat="1" ht="14.45" customHeight="1" x14ac:dyDescent="0.25">
      <c r="A16" s="484" t="s">
        <v>465</v>
      </c>
      <c r="B16" s="475" t="s">
        <v>1024</v>
      </c>
      <c r="C16" s="483"/>
      <c r="D16" s="477"/>
      <c r="E16" s="477"/>
      <c r="F16" s="477"/>
      <c r="G16" s="477"/>
      <c r="H16" s="477"/>
      <c r="I16" s="477"/>
      <c r="J16" s="477"/>
      <c r="K16" s="477">
        <v>22.5</v>
      </c>
      <c r="L16" s="469">
        <f>K16</f>
        <v>22.5</v>
      </c>
      <c r="M16" s="477"/>
      <c r="N16" s="477"/>
      <c r="O16" s="469">
        <f t="shared" ref="O16:P20" si="1">C16+G16+K16</f>
        <v>22.5</v>
      </c>
      <c r="P16" s="469">
        <f t="shared" si="1"/>
        <v>22.5</v>
      </c>
      <c r="Q16" s="469"/>
      <c r="R16" s="469"/>
      <c r="S16" s="469">
        <f t="shared" ref="S16:T19" si="2">O16+Q16/2</f>
        <v>22.5</v>
      </c>
      <c r="T16" s="469">
        <f t="shared" si="2"/>
        <v>22.5</v>
      </c>
      <c r="U16" s="329"/>
    </row>
    <row r="17" spans="1:23" s="9" customFormat="1" ht="14.45" customHeight="1" x14ac:dyDescent="0.25">
      <c r="A17" s="484" t="s">
        <v>466</v>
      </c>
      <c r="B17" s="475" t="s">
        <v>1026</v>
      </c>
      <c r="C17" s="476"/>
      <c r="D17" s="477"/>
      <c r="E17" s="477"/>
      <c r="F17" s="477"/>
      <c r="G17" s="477"/>
      <c r="H17" s="477"/>
      <c r="I17" s="477"/>
      <c r="J17" s="477"/>
      <c r="K17" s="477">
        <v>26</v>
      </c>
      <c r="L17" s="469">
        <f>K17</f>
        <v>26</v>
      </c>
      <c r="M17" s="477"/>
      <c r="N17" s="477"/>
      <c r="O17" s="469">
        <f t="shared" si="1"/>
        <v>26</v>
      </c>
      <c r="P17" s="469">
        <f t="shared" si="1"/>
        <v>26</v>
      </c>
      <c r="Q17" s="469"/>
      <c r="R17" s="469"/>
      <c r="S17" s="469">
        <f t="shared" si="2"/>
        <v>26</v>
      </c>
      <c r="T17" s="469">
        <f t="shared" si="2"/>
        <v>26</v>
      </c>
    </row>
    <row r="18" spans="1:23" s="9" customFormat="1" ht="14.45" customHeight="1" x14ac:dyDescent="0.25">
      <c r="A18" s="484" t="s">
        <v>467</v>
      </c>
      <c r="B18" s="475" t="s">
        <v>790</v>
      </c>
      <c r="C18" s="476"/>
      <c r="D18" s="477"/>
      <c r="E18" s="477"/>
      <c r="F18" s="477"/>
      <c r="G18" s="477"/>
      <c r="H18" s="477"/>
      <c r="I18" s="477"/>
      <c r="J18" s="477"/>
      <c r="K18" s="477">
        <v>9</v>
      </c>
      <c r="L18" s="469">
        <f>K18</f>
        <v>9</v>
      </c>
      <c r="M18" s="477"/>
      <c r="N18" s="477"/>
      <c r="O18" s="469">
        <f t="shared" si="1"/>
        <v>9</v>
      </c>
      <c r="P18" s="469">
        <f t="shared" si="1"/>
        <v>9</v>
      </c>
      <c r="Q18" s="469"/>
      <c r="R18" s="469"/>
      <c r="S18" s="469">
        <f t="shared" si="2"/>
        <v>9</v>
      </c>
      <c r="T18" s="469">
        <f t="shared" si="2"/>
        <v>9</v>
      </c>
    </row>
    <row r="19" spans="1:23" s="9" customFormat="1" ht="14.45" customHeight="1" x14ac:dyDescent="0.25">
      <c r="A19" s="484" t="s">
        <v>468</v>
      </c>
      <c r="B19" s="475" t="s">
        <v>1025</v>
      </c>
      <c r="C19" s="476"/>
      <c r="D19" s="477"/>
      <c r="E19" s="477"/>
      <c r="F19" s="477"/>
      <c r="G19" s="477"/>
      <c r="H19" s="477"/>
      <c r="I19" s="477"/>
      <c r="J19" s="477"/>
      <c r="K19" s="477">
        <v>11</v>
      </c>
      <c r="L19" s="469">
        <f>K19</f>
        <v>11</v>
      </c>
      <c r="M19" s="477"/>
      <c r="N19" s="477"/>
      <c r="O19" s="469">
        <f t="shared" si="1"/>
        <v>11</v>
      </c>
      <c r="P19" s="469">
        <f t="shared" si="1"/>
        <v>11</v>
      </c>
      <c r="Q19" s="469"/>
      <c r="R19" s="469"/>
      <c r="S19" s="469">
        <f t="shared" si="2"/>
        <v>11</v>
      </c>
      <c r="T19" s="469">
        <f t="shared" si="2"/>
        <v>11</v>
      </c>
    </row>
    <row r="20" spans="1:23" s="9" customFormat="1" ht="14.45" customHeight="1" x14ac:dyDescent="0.25">
      <c r="A20" s="484" t="s">
        <v>501</v>
      </c>
      <c r="B20" s="475" t="s">
        <v>1027</v>
      </c>
      <c r="C20" s="476"/>
      <c r="D20" s="477"/>
      <c r="E20" s="477"/>
      <c r="F20" s="477"/>
      <c r="G20" s="477"/>
      <c r="H20" s="477"/>
      <c r="I20" s="477"/>
      <c r="J20" s="477"/>
      <c r="K20" s="477">
        <v>7</v>
      </c>
      <c r="L20" s="469">
        <f>K20</f>
        <v>7</v>
      </c>
      <c r="M20" s="477"/>
      <c r="N20" s="477"/>
      <c r="O20" s="469">
        <f t="shared" si="1"/>
        <v>7</v>
      </c>
      <c r="P20" s="469">
        <f t="shared" si="1"/>
        <v>7</v>
      </c>
      <c r="Q20" s="469"/>
      <c r="R20" s="469"/>
      <c r="S20" s="469">
        <v>3</v>
      </c>
      <c r="T20" s="469">
        <f>P20+R20/2</f>
        <v>7</v>
      </c>
    </row>
    <row r="21" spans="1:23" s="9" customFormat="1" ht="14.45" customHeight="1" x14ac:dyDescent="0.25">
      <c r="A21" s="484" t="s">
        <v>503</v>
      </c>
      <c r="B21" s="467" t="s">
        <v>632</v>
      </c>
      <c r="C21" s="468"/>
      <c r="D21" s="480"/>
      <c r="E21" s="480"/>
      <c r="F21" s="480"/>
      <c r="G21" s="480"/>
      <c r="H21" s="477"/>
      <c r="I21" s="477"/>
      <c r="J21" s="477"/>
      <c r="K21" s="469">
        <f>SUM(K16:K20)</f>
        <v>75.5</v>
      </c>
      <c r="L21" s="469">
        <f>SUM(L16:L20)</f>
        <v>75.5</v>
      </c>
      <c r="M21" s="469">
        <v>0</v>
      </c>
      <c r="N21" s="469">
        <v>0</v>
      </c>
      <c r="O21" s="469">
        <f>C21+G21+K21</f>
        <v>75.5</v>
      </c>
      <c r="P21" s="469">
        <f>SUM(P16:P20)</f>
        <v>75.5</v>
      </c>
      <c r="Q21" s="469">
        <v>0</v>
      </c>
      <c r="R21" s="469">
        <v>0</v>
      </c>
      <c r="S21" s="481">
        <f>O21+Q21/2</f>
        <v>75.5</v>
      </c>
      <c r="T21" s="469">
        <f>SUM(T16:T20)</f>
        <v>75.5</v>
      </c>
      <c r="U21" s="321"/>
    </row>
    <row r="22" spans="1:23" s="9" customFormat="1" ht="13.5" customHeight="1" x14ac:dyDescent="0.25">
      <c r="A22" s="395"/>
      <c r="B22" s="415"/>
      <c r="C22" s="416"/>
      <c r="D22" s="417"/>
      <c r="E22" s="417"/>
      <c r="F22" s="417"/>
      <c r="G22" s="417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</row>
    <row r="23" spans="1:23" ht="12.75" customHeight="1" x14ac:dyDescent="0.25">
      <c r="A23" s="395"/>
      <c r="B23" s="401"/>
      <c r="C23" s="402"/>
      <c r="D23" s="403"/>
      <c r="E23" s="403"/>
      <c r="F23" s="403"/>
      <c r="G23" s="403"/>
      <c r="H23" s="419"/>
      <c r="I23" s="419"/>
      <c r="J23" s="419"/>
      <c r="K23" s="419"/>
      <c r="L23" s="404"/>
      <c r="M23" s="404"/>
      <c r="N23" s="404"/>
      <c r="O23" s="404"/>
      <c r="P23" s="404"/>
      <c r="Q23" s="404"/>
      <c r="R23" s="404"/>
      <c r="S23" s="404"/>
      <c r="T23" s="404"/>
    </row>
    <row r="24" spans="1:23" s="9" customFormat="1" ht="27" customHeight="1" x14ac:dyDescent="0.25">
      <c r="A24" s="395" t="s">
        <v>504</v>
      </c>
      <c r="B24" s="471" t="s">
        <v>1028</v>
      </c>
      <c r="C24" s="472"/>
      <c r="D24" s="473"/>
      <c r="E24" s="473"/>
      <c r="F24" s="473"/>
      <c r="G24" s="473"/>
      <c r="H24" s="473"/>
      <c r="I24" s="473"/>
      <c r="J24" s="473"/>
      <c r="K24" s="473"/>
      <c r="L24" s="473"/>
      <c r="M24" s="473"/>
      <c r="N24" s="473"/>
      <c r="O24" s="474"/>
      <c r="P24" s="474"/>
      <c r="Q24" s="474"/>
      <c r="R24" s="474"/>
      <c r="S24" s="474"/>
      <c r="T24" s="473"/>
    </row>
    <row r="25" spans="1:23" s="9" customFormat="1" ht="27.75" customHeight="1" x14ac:dyDescent="0.25">
      <c r="A25" s="395" t="s">
        <v>505</v>
      </c>
      <c r="B25" s="475" t="s">
        <v>902</v>
      </c>
      <c r="C25" s="476"/>
      <c r="D25" s="477"/>
      <c r="E25" s="477"/>
      <c r="F25" s="477"/>
      <c r="G25" s="477"/>
      <c r="H25" s="469"/>
      <c r="I25" s="469"/>
      <c r="J25" s="469"/>
      <c r="K25" s="477">
        <v>8</v>
      </c>
      <c r="L25" s="469">
        <f>K25</f>
        <v>8</v>
      </c>
      <c r="M25" s="477"/>
      <c r="N25" s="477"/>
      <c r="O25" s="469">
        <f>C25+G25+K25</f>
        <v>8</v>
      </c>
      <c r="P25" s="469">
        <f>D25+H25+L25</f>
        <v>8</v>
      </c>
      <c r="Q25" s="469"/>
      <c r="R25" s="469"/>
      <c r="S25" s="469">
        <f t="shared" ref="S25:S36" si="3">C25+G25+K25+M25/2</f>
        <v>8</v>
      </c>
      <c r="T25" s="469">
        <f t="shared" ref="T25:T36" si="4">D25+H25+L25+N25/2</f>
        <v>8</v>
      </c>
      <c r="U25" s="13"/>
    </row>
    <row r="26" spans="1:23" s="9" customFormat="1" ht="14.45" customHeight="1" x14ac:dyDescent="0.25">
      <c r="A26" s="395" t="s">
        <v>506</v>
      </c>
      <c r="B26" s="475" t="s">
        <v>633</v>
      </c>
      <c r="C26" s="476"/>
      <c r="D26" s="477"/>
      <c r="E26" s="477"/>
      <c r="F26" s="477"/>
      <c r="G26" s="477"/>
      <c r="H26" s="477"/>
      <c r="I26" s="477"/>
      <c r="J26" s="477"/>
      <c r="K26" s="477">
        <v>1</v>
      </c>
      <c r="L26" s="469">
        <f t="shared" ref="L26:L60" si="5">K26</f>
        <v>1</v>
      </c>
      <c r="M26" s="477"/>
      <c r="N26" s="477"/>
      <c r="O26" s="469">
        <f>C26+G26+K26</f>
        <v>1</v>
      </c>
      <c r="P26" s="469">
        <f t="shared" ref="P26:P36" si="6">D26+H26+L26</f>
        <v>1</v>
      </c>
      <c r="Q26" s="469"/>
      <c r="R26" s="469"/>
      <c r="S26" s="469">
        <f t="shared" si="3"/>
        <v>1</v>
      </c>
      <c r="T26" s="469">
        <f t="shared" si="4"/>
        <v>1</v>
      </c>
      <c r="U26" s="13"/>
    </row>
    <row r="27" spans="1:23" s="9" customFormat="1" ht="14.25" customHeight="1" x14ac:dyDescent="0.25">
      <c r="A27" s="395" t="s">
        <v>507</v>
      </c>
      <c r="B27" s="475" t="s">
        <v>896</v>
      </c>
      <c r="C27" s="476"/>
      <c r="D27" s="477"/>
      <c r="E27" s="477"/>
      <c r="F27" s="477"/>
      <c r="G27" s="477"/>
      <c r="H27" s="477"/>
      <c r="I27" s="477"/>
      <c r="J27" s="477"/>
      <c r="K27" s="477">
        <v>31</v>
      </c>
      <c r="L27" s="469">
        <f t="shared" si="5"/>
        <v>31</v>
      </c>
      <c r="M27" s="477"/>
      <c r="N27" s="477"/>
      <c r="O27" s="469">
        <v>31</v>
      </c>
      <c r="P27" s="469">
        <f t="shared" si="6"/>
        <v>31</v>
      </c>
      <c r="Q27" s="469"/>
      <c r="R27" s="469"/>
      <c r="S27" s="469">
        <f t="shared" si="3"/>
        <v>31</v>
      </c>
      <c r="T27" s="469">
        <f t="shared" si="4"/>
        <v>31</v>
      </c>
      <c r="U27" s="13"/>
    </row>
    <row r="28" spans="1:23" s="9" customFormat="1" ht="29.25" customHeight="1" x14ac:dyDescent="0.25">
      <c r="A28" s="395" t="s">
        <v>509</v>
      </c>
      <c r="B28" s="475" t="s">
        <v>897</v>
      </c>
      <c r="C28" s="476"/>
      <c r="D28" s="477"/>
      <c r="E28" s="477"/>
      <c r="F28" s="477"/>
      <c r="G28" s="477"/>
      <c r="H28" s="477"/>
      <c r="I28" s="477"/>
      <c r="J28" s="477"/>
      <c r="K28" s="478">
        <v>2</v>
      </c>
      <c r="L28" s="469">
        <f t="shared" si="5"/>
        <v>2</v>
      </c>
      <c r="M28" s="478"/>
      <c r="N28" s="478"/>
      <c r="O28" s="479">
        <f>C28+G28+K28</f>
        <v>2</v>
      </c>
      <c r="P28" s="469">
        <f t="shared" si="6"/>
        <v>2</v>
      </c>
      <c r="Q28" s="479"/>
      <c r="R28" s="479"/>
      <c r="S28" s="479">
        <f t="shared" si="3"/>
        <v>2</v>
      </c>
      <c r="T28" s="469">
        <f t="shared" si="4"/>
        <v>2</v>
      </c>
      <c r="U28" s="13"/>
    </row>
    <row r="29" spans="1:23" s="9" customFormat="1" ht="14.45" customHeight="1" x14ac:dyDescent="0.25">
      <c r="A29" s="395" t="s">
        <v>510</v>
      </c>
      <c r="B29" s="475" t="s">
        <v>648</v>
      </c>
      <c r="C29" s="476"/>
      <c r="D29" s="477"/>
      <c r="E29" s="477"/>
      <c r="F29" s="477"/>
      <c r="G29" s="477"/>
      <c r="H29" s="477"/>
      <c r="I29" s="477"/>
      <c r="J29" s="477"/>
      <c r="K29" s="477">
        <v>2</v>
      </c>
      <c r="L29" s="469">
        <f t="shared" si="5"/>
        <v>2</v>
      </c>
      <c r="M29" s="477"/>
      <c r="N29" s="477"/>
      <c r="O29" s="469">
        <f>C29+G29+K29</f>
        <v>2</v>
      </c>
      <c r="P29" s="469">
        <f t="shared" si="6"/>
        <v>2</v>
      </c>
      <c r="Q29" s="469"/>
      <c r="R29" s="469"/>
      <c r="S29" s="469">
        <f t="shared" si="3"/>
        <v>2</v>
      </c>
      <c r="T29" s="469">
        <f t="shared" si="4"/>
        <v>2</v>
      </c>
      <c r="U29" s="13"/>
    </row>
    <row r="30" spans="1:23" s="9" customFormat="1" ht="14.45" customHeight="1" x14ac:dyDescent="0.25">
      <c r="A30" s="395" t="s">
        <v>511</v>
      </c>
      <c r="B30" s="475" t="s">
        <v>634</v>
      </c>
      <c r="C30" s="476"/>
      <c r="D30" s="477"/>
      <c r="E30" s="477"/>
      <c r="F30" s="477"/>
      <c r="G30" s="477"/>
      <c r="H30" s="477"/>
      <c r="I30" s="477"/>
      <c r="J30" s="477"/>
      <c r="K30" s="477">
        <v>3</v>
      </c>
      <c r="L30" s="469">
        <f t="shared" si="5"/>
        <v>3</v>
      </c>
      <c r="M30" s="477"/>
      <c r="N30" s="477"/>
      <c r="O30" s="469">
        <v>3</v>
      </c>
      <c r="P30" s="469">
        <f t="shared" si="6"/>
        <v>3</v>
      </c>
      <c r="Q30" s="469"/>
      <c r="R30" s="469"/>
      <c r="S30" s="469">
        <f t="shared" si="3"/>
        <v>3</v>
      </c>
      <c r="T30" s="469">
        <f t="shared" si="4"/>
        <v>3</v>
      </c>
      <c r="U30" s="13"/>
      <c r="W30" s="234"/>
    </row>
    <row r="31" spans="1:23" s="9" customFormat="1" ht="14.45" customHeight="1" x14ac:dyDescent="0.25">
      <c r="A31" s="395" t="s">
        <v>512</v>
      </c>
      <c r="B31" s="475" t="s">
        <v>635</v>
      </c>
      <c r="C31" s="476"/>
      <c r="D31" s="477"/>
      <c r="E31" s="477"/>
      <c r="F31" s="477"/>
      <c r="G31" s="477"/>
      <c r="H31" s="477"/>
      <c r="I31" s="477"/>
      <c r="J31" s="477"/>
      <c r="K31" s="477">
        <v>5</v>
      </c>
      <c r="L31" s="469">
        <f t="shared" si="5"/>
        <v>5</v>
      </c>
      <c r="M31" s="477"/>
      <c r="N31" s="477"/>
      <c r="O31" s="469">
        <f>K31+M31</f>
        <v>5</v>
      </c>
      <c r="P31" s="469">
        <f t="shared" si="6"/>
        <v>5</v>
      </c>
      <c r="Q31" s="469"/>
      <c r="R31" s="469"/>
      <c r="S31" s="469">
        <f t="shared" si="3"/>
        <v>5</v>
      </c>
      <c r="T31" s="469">
        <f t="shared" si="4"/>
        <v>5</v>
      </c>
      <c r="U31" s="13"/>
    </row>
    <row r="32" spans="1:23" s="9" customFormat="1" ht="29.25" customHeight="1" x14ac:dyDescent="0.25">
      <c r="A32" s="395" t="s">
        <v>513</v>
      </c>
      <c r="B32" s="475" t="s">
        <v>901</v>
      </c>
      <c r="C32" s="476"/>
      <c r="D32" s="477"/>
      <c r="E32" s="477"/>
      <c r="F32" s="477"/>
      <c r="G32" s="477"/>
      <c r="H32" s="477"/>
      <c r="I32" s="477"/>
      <c r="J32" s="477"/>
      <c r="K32" s="477">
        <v>5</v>
      </c>
      <c r="L32" s="469">
        <f t="shared" si="5"/>
        <v>5</v>
      </c>
      <c r="M32" s="477"/>
      <c r="N32" s="477"/>
      <c r="O32" s="469">
        <v>5</v>
      </c>
      <c r="P32" s="469">
        <f t="shared" si="6"/>
        <v>5</v>
      </c>
      <c r="Q32" s="469"/>
      <c r="R32" s="469"/>
      <c r="S32" s="469">
        <f t="shared" si="3"/>
        <v>5</v>
      </c>
      <c r="T32" s="469">
        <f t="shared" si="4"/>
        <v>5</v>
      </c>
    </row>
    <row r="33" spans="1:21" s="9" customFormat="1" ht="42.75" customHeight="1" x14ac:dyDescent="0.25">
      <c r="A33" s="395" t="s">
        <v>515</v>
      </c>
      <c r="B33" s="475" t="s">
        <v>899</v>
      </c>
      <c r="C33" s="476"/>
      <c r="D33" s="477"/>
      <c r="E33" s="477"/>
      <c r="F33" s="477"/>
      <c r="G33" s="477"/>
      <c r="H33" s="477"/>
      <c r="I33" s="477"/>
      <c r="J33" s="477"/>
      <c r="K33" s="477">
        <v>5</v>
      </c>
      <c r="L33" s="469">
        <f t="shared" si="5"/>
        <v>5</v>
      </c>
      <c r="M33" s="477"/>
      <c r="N33" s="477"/>
      <c r="O33" s="469">
        <v>5</v>
      </c>
      <c r="P33" s="469">
        <f t="shared" si="6"/>
        <v>5</v>
      </c>
      <c r="Q33" s="469"/>
      <c r="R33" s="469"/>
      <c r="S33" s="469">
        <f t="shared" si="3"/>
        <v>5</v>
      </c>
      <c r="T33" s="469">
        <f t="shared" si="4"/>
        <v>5</v>
      </c>
    </row>
    <row r="34" spans="1:21" s="9" customFormat="1" ht="14.25" customHeight="1" x14ac:dyDescent="0.25">
      <c r="A34" s="395" t="s">
        <v>516</v>
      </c>
      <c r="B34" s="475" t="s">
        <v>898</v>
      </c>
      <c r="C34" s="476"/>
      <c r="D34" s="477"/>
      <c r="E34" s="477"/>
      <c r="F34" s="477"/>
      <c r="G34" s="477"/>
      <c r="H34" s="477"/>
      <c r="I34" s="477"/>
      <c r="J34" s="477"/>
      <c r="K34" s="477">
        <v>3</v>
      </c>
      <c r="L34" s="469">
        <f t="shared" si="5"/>
        <v>3</v>
      </c>
      <c r="M34" s="477"/>
      <c r="N34" s="477"/>
      <c r="O34" s="469">
        <v>3</v>
      </c>
      <c r="P34" s="469">
        <f t="shared" si="6"/>
        <v>3</v>
      </c>
      <c r="Q34" s="469"/>
      <c r="R34" s="469"/>
      <c r="S34" s="469">
        <f t="shared" si="3"/>
        <v>3</v>
      </c>
      <c r="T34" s="469">
        <f t="shared" si="4"/>
        <v>3</v>
      </c>
    </row>
    <row r="35" spans="1:21" s="9" customFormat="1" ht="27.75" customHeight="1" x14ac:dyDescent="0.25">
      <c r="A35" s="395" t="s">
        <v>532</v>
      </c>
      <c r="B35" s="475" t="s">
        <v>900</v>
      </c>
      <c r="C35" s="476"/>
      <c r="D35" s="477"/>
      <c r="E35" s="477"/>
      <c r="F35" s="477"/>
      <c r="G35" s="477"/>
      <c r="H35" s="477"/>
      <c r="I35" s="477"/>
      <c r="J35" s="477"/>
      <c r="K35" s="477">
        <v>1</v>
      </c>
      <c r="L35" s="469">
        <f t="shared" si="5"/>
        <v>1</v>
      </c>
      <c r="M35" s="477"/>
      <c r="N35" s="477"/>
      <c r="O35" s="469">
        <f>K35</f>
        <v>1</v>
      </c>
      <c r="P35" s="469">
        <f t="shared" si="6"/>
        <v>1</v>
      </c>
      <c r="Q35" s="469"/>
      <c r="R35" s="469"/>
      <c r="S35" s="469">
        <f t="shared" si="3"/>
        <v>1</v>
      </c>
      <c r="T35" s="469">
        <f t="shared" si="4"/>
        <v>1</v>
      </c>
    </row>
    <row r="36" spans="1:21" s="9" customFormat="1" ht="14.25" customHeight="1" x14ac:dyDescent="0.25">
      <c r="A36" s="395" t="s">
        <v>533</v>
      </c>
      <c r="B36" s="467" t="s">
        <v>636</v>
      </c>
      <c r="C36" s="468"/>
      <c r="D36" s="480"/>
      <c r="E36" s="480"/>
      <c r="F36" s="480"/>
      <c r="G36" s="480"/>
      <c r="H36" s="469"/>
      <c r="I36" s="469"/>
      <c r="J36" s="469"/>
      <c r="K36" s="469">
        <f>SUM(K25:K35)</f>
        <v>66</v>
      </c>
      <c r="L36" s="469">
        <f t="shared" si="5"/>
        <v>66</v>
      </c>
      <c r="M36" s="469">
        <f>SUM(M25:M34)</f>
        <v>0</v>
      </c>
      <c r="N36" s="469">
        <f>SUM(N25:N34)</f>
        <v>0</v>
      </c>
      <c r="O36" s="469">
        <f>SUM(O25:O35)</f>
        <v>66</v>
      </c>
      <c r="P36" s="469">
        <f t="shared" si="6"/>
        <v>66</v>
      </c>
      <c r="Q36" s="469">
        <f>M36+I36+E36</f>
        <v>0</v>
      </c>
      <c r="R36" s="469">
        <f>F36+J36+N36</f>
        <v>0</v>
      </c>
      <c r="S36" s="481">
        <f t="shared" si="3"/>
        <v>66</v>
      </c>
      <c r="T36" s="481">
        <f t="shared" si="4"/>
        <v>66</v>
      </c>
    </row>
    <row r="37" spans="1:21" ht="12.75" hidden="1" customHeight="1" x14ac:dyDescent="0.25">
      <c r="A37" s="395" t="s">
        <v>534</v>
      </c>
      <c r="B37" s="420"/>
      <c r="C37" s="421"/>
      <c r="D37" s="422"/>
      <c r="E37" s="422"/>
      <c r="F37" s="422"/>
      <c r="G37" s="422"/>
      <c r="H37" s="423"/>
      <c r="I37" s="423"/>
      <c r="J37" s="423"/>
      <c r="K37" s="423"/>
      <c r="L37" s="469">
        <f t="shared" si="5"/>
        <v>0</v>
      </c>
      <c r="M37" s="423">
        <f>SUM(M25:M36)</f>
        <v>0</v>
      </c>
      <c r="N37" s="423"/>
      <c r="O37" s="423"/>
      <c r="P37" s="423"/>
      <c r="Q37" s="404"/>
      <c r="R37" s="404"/>
      <c r="S37" s="404"/>
      <c r="T37" s="424"/>
      <c r="U37" s="192"/>
    </row>
    <row r="38" spans="1:21" s="15" customFormat="1" ht="14.25" hidden="1" customHeight="1" x14ac:dyDescent="0.25">
      <c r="A38" s="395" t="s">
        <v>535</v>
      </c>
      <c r="B38" s="406"/>
      <c r="C38" s="425"/>
      <c r="D38" s="404"/>
      <c r="E38" s="404"/>
      <c r="F38" s="404"/>
      <c r="G38" s="404"/>
      <c r="H38" s="419"/>
      <c r="I38" s="419"/>
      <c r="J38" s="419"/>
      <c r="K38" s="419"/>
      <c r="L38" s="469">
        <f t="shared" si="5"/>
        <v>0</v>
      </c>
      <c r="M38" s="404"/>
      <c r="N38" s="404"/>
      <c r="O38" s="404"/>
      <c r="P38" s="419"/>
      <c r="Q38" s="419"/>
      <c r="R38" s="404"/>
      <c r="S38" s="404"/>
      <c r="T38" s="404"/>
    </row>
    <row r="39" spans="1:21" s="15" customFormat="1" ht="14.45" hidden="1" customHeight="1" x14ac:dyDescent="0.25">
      <c r="A39" s="395" t="s">
        <v>536</v>
      </c>
      <c r="B39" s="426"/>
      <c r="C39" s="427"/>
      <c r="D39" s="398"/>
      <c r="E39" s="398"/>
      <c r="F39" s="398"/>
      <c r="G39" s="398"/>
      <c r="H39" s="411"/>
      <c r="I39" s="411"/>
      <c r="J39" s="411"/>
      <c r="K39" s="411"/>
      <c r="L39" s="469">
        <f t="shared" si="5"/>
        <v>0</v>
      </c>
      <c r="M39" s="398"/>
      <c r="N39" s="398"/>
      <c r="O39" s="398"/>
      <c r="P39" s="411"/>
      <c r="Q39" s="411"/>
      <c r="R39" s="398"/>
      <c r="S39" s="398"/>
      <c r="T39" s="398"/>
    </row>
    <row r="40" spans="1:21" s="15" customFormat="1" ht="14.25" hidden="1" customHeight="1" x14ac:dyDescent="0.25">
      <c r="A40" s="395" t="s">
        <v>537</v>
      </c>
      <c r="B40" s="410"/>
      <c r="C40" s="412"/>
      <c r="D40" s="411"/>
      <c r="E40" s="411"/>
      <c r="F40" s="411"/>
      <c r="G40" s="411"/>
      <c r="H40" s="411"/>
      <c r="I40" s="411"/>
      <c r="J40" s="411"/>
      <c r="K40" s="411"/>
      <c r="L40" s="469">
        <f t="shared" si="5"/>
        <v>0</v>
      </c>
      <c r="M40" s="411"/>
      <c r="N40" s="411"/>
      <c r="O40" s="411"/>
      <c r="P40" s="411"/>
      <c r="Q40" s="411"/>
      <c r="R40" s="398"/>
      <c r="S40" s="398"/>
      <c r="T40" s="398"/>
    </row>
    <row r="41" spans="1:21" s="15" customFormat="1" ht="14.25" hidden="1" customHeight="1" x14ac:dyDescent="0.25">
      <c r="A41" s="395" t="s">
        <v>538</v>
      </c>
      <c r="B41" s="410"/>
      <c r="C41" s="412"/>
      <c r="D41" s="411"/>
      <c r="E41" s="411"/>
      <c r="F41" s="411"/>
      <c r="G41" s="411"/>
      <c r="H41" s="411"/>
      <c r="I41" s="411"/>
      <c r="J41" s="411"/>
      <c r="K41" s="411"/>
      <c r="L41" s="469">
        <f t="shared" si="5"/>
        <v>0</v>
      </c>
      <c r="M41" s="411"/>
      <c r="N41" s="411"/>
      <c r="O41" s="411"/>
      <c r="P41" s="411"/>
      <c r="Q41" s="411"/>
      <c r="R41" s="398"/>
      <c r="S41" s="398"/>
      <c r="T41" s="398"/>
    </row>
    <row r="42" spans="1:21" s="15" customFormat="1" ht="14.25" hidden="1" customHeight="1" x14ac:dyDescent="0.25">
      <c r="A42" s="395" t="s">
        <v>539</v>
      </c>
      <c r="B42" s="410"/>
      <c r="C42" s="412"/>
      <c r="D42" s="411"/>
      <c r="E42" s="411"/>
      <c r="F42" s="411"/>
      <c r="G42" s="411"/>
      <c r="H42" s="411"/>
      <c r="I42" s="411"/>
      <c r="J42" s="411"/>
      <c r="K42" s="411"/>
      <c r="L42" s="469">
        <f t="shared" si="5"/>
        <v>0</v>
      </c>
      <c r="M42" s="411"/>
      <c r="N42" s="411"/>
      <c r="O42" s="411"/>
      <c r="P42" s="411"/>
      <c r="Q42" s="411"/>
      <c r="R42" s="398"/>
      <c r="S42" s="398"/>
      <c r="T42" s="398"/>
    </row>
    <row r="43" spans="1:21" s="15" customFormat="1" ht="14.25" hidden="1" customHeight="1" x14ac:dyDescent="0.25">
      <c r="A43" s="395" t="s">
        <v>540</v>
      </c>
      <c r="B43" s="410"/>
      <c r="C43" s="412"/>
      <c r="D43" s="411"/>
      <c r="E43" s="411"/>
      <c r="F43" s="411"/>
      <c r="G43" s="411"/>
      <c r="H43" s="411"/>
      <c r="I43" s="411"/>
      <c r="J43" s="411"/>
      <c r="K43" s="411"/>
      <c r="L43" s="469">
        <f t="shared" si="5"/>
        <v>0</v>
      </c>
      <c r="M43" s="411"/>
      <c r="N43" s="411"/>
      <c r="O43" s="411"/>
      <c r="P43" s="411"/>
      <c r="Q43" s="411"/>
      <c r="R43" s="398"/>
      <c r="S43" s="398"/>
      <c r="T43" s="398"/>
    </row>
    <row r="44" spans="1:21" s="15" customFormat="1" ht="14.25" hidden="1" customHeight="1" x14ac:dyDescent="0.25">
      <c r="A44" s="395" t="s">
        <v>588</v>
      </c>
      <c r="B44" s="410"/>
      <c r="C44" s="412"/>
      <c r="D44" s="411"/>
      <c r="E44" s="411"/>
      <c r="F44" s="411"/>
      <c r="G44" s="411"/>
      <c r="H44" s="411"/>
      <c r="I44" s="411"/>
      <c r="J44" s="411"/>
      <c r="K44" s="411"/>
      <c r="L44" s="469">
        <f t="shared" si="5"/>
        <v>0</v>
      </c>
      <c r="M44" s="411"/>
      <c r="N44" s="411"/>
      <c r="O44" s="411"/>
      <c r="P44" s="411"/>
      <c r="Q44" s="411"/>
      <c r="R44" s="398"/>
      <c r="S44" s="398"/>
      <c r="T44" s="398"/>
    </row>
    <row r="45" spans="1:21" s="15" customFormat="1" ht="14.25" hidden="1" customHeight="1" x14ac:dyDescent="0.25">
      <c r="A45" s="395" t="s">
        <v>589</v>
      </c>
      <c r="B45" s="410"/>
      <c r="C45" s="412"/>
      <c r="D45" s="411"/>
      <c r="E45" s="411"/>
      <c r="F45" s="411"/>
      <c r="G45" s="411"/>
      <c r="H45" s="411"/>
      <c r="I45" s="411"/>
      <c r="J45" s="411"/>
      <c r="K45" s="411"/>
      <c r="L45" s="469">
        <f t="shared" si="5"/>
        <v>0</v>
      </c>
      <c r="M45" s="411"/>
      <c r="N45" s="411"/>
      <c r="O45" s="411"/>
      <c r="P45" s="411"/>
      <c r="Q45" s="411"/>
      <c r="R45" s="398"/>
      <c r="S45" s="398"/>
      <c r="T45" s="398"/>
    </row>
    <row r="46" spans="1:21" s="15" customFormat="1" ht="14.25" hidden="1" customHeight="1" x14ac:dyDescent="0.25">
      <c r="A46" s="395" t="s">
        <v>590</v>
      </c>
      <c r="B46" s="410"/>
      <c r="C46" s="412"/>
      <c r="D46" s="411"/>
      <c r="E46" s="411"/>
      <c r="F46" s="411"/>
      <c r="G46" s="411"/>
      <c r="H46" s="411"/>
      <c r="I46" s="411"/>
      <c r="J46" s="411"/>
      <c r="K46" s="411"/>
      <c r="L46" s="469">
        <f t="shared" si="5"/>
        <v>0</v>
      </c>
      <c r="M46" s="411"/>
      <c r="N46" s="411"/>
      <c r="O46" s="411"/>
      <c r="P46" s="411"/>
      <c r="Q46" s="411"/>
      <c r="R46" s="411"/>
      <c r="S46" s="398"/>
      <c r="T46" s="398"/>
    </row>
    <row r="47" spans="1:21" s="15" customFormat="1" ht="14.25" hidden="1" customHeight="1" x14ac:dyDescent="0.25">
      <c r="A47" s="395" t="s">
        <v>591</v>
      </c>
      <c r="B47" s="410"/>
      <c r="C47" s="412"/>
      <c r="D47" s="411"/>
      <c r="E47" s="411"/>
      <c r="F47" s="411"/>
      <c r="G47" s="411"/>
      <c r="H47" s="411"/>
      <c r="I47" s="411"/>
      <c r="J47" s="411"/>
      <c r="K47" s="411"/>
      <c r="L47" s="469">
        <f t="shared" si="5"/>
        <v>0</v>
      </c>
      <c r="M47" s="411"/>
      <c r="N47" s="411"/>
      <c r="O47" s="411"/>
      <c r="P47" s="411"/>
      <c r="Q47" s="411"/>
      <c r="R47" s="411"/>
      <c r="S47" s="398"/>
      <c r="T47" s="398"/>
    </row>
    <row r="48" spans="1:21" s="15" customFormat="1" ht="14.25" hidden="1" customHeight="1" x14ac:dyDescent="0.25">
      <c r="A48" s="395" t="s">
        <v>107</v>
      </c>
      <c r="B48" s="410"/>
      <c r="C48" s="412"/>
      <c r="D48" s="411"/>
      <c r="E48" s="411"/>
      <c r="F48" s="411"/>
      <c r="G48" s="411"/>
      <c r="H48" s="411"/>
      <c r="I48" s="411"/>
      <c r="J48" s="411"/>
      <c r="K48" s="411"/>
      <c r="L48" s="469">
        <f t="shared" si="5"/>
        <v>0</v>
      </c>
      <c r="M48" s="411"/>
      <c r="N48" s="411"/>
      <c r="O48" s="411"/>
      <c r="P48" s="411"/>
      <c r="Q48" s="411"/>
      <c r="R48" s="411"/>
      <c r="S48" s="398"/>
      <c r="T48" s="398"/>
    </row>
    <row r="49" spans="1:20" s="15" customFormat="1" ht="14.25" hidden="1" customHeight="1" x14ac:dyDescent="0.25">
      <c r="A49" s="395" t="s">
        <v>616</v>
      </c>
      <c r="B49" s="428"/>
      <c r="C49" s="427"/>
      <c r="D49" s="411"/>
      <c r="E49" s="411"/>
      <c r="F49" s="411"/>
      <c r="G49" s="411"/>
      <c r="H49" s="411"/>
      <c r="I49" s="411"/>
      <c r="J49" s="411"/>
      <c r="K49" s="411"/>
      <c r="L49" s="469">
        <f t="shared" si="5"/>
        <v>0</v>
      </c>
      <c r="M49" s="411"/>
      <c r="N49" s="411"/>
      <c r="O49" s="411"/>
      <c r="P49" s="411"/>
      <c r="Q49" s="411"/>
      <c r="R49" s="398"/>
      <c r="S49" s="398"/>
      <c r="T49" s="398"/>
    </row>
    <row r="50" spans="1:20" s="15" customFormat="1" ht="14.25" hidden="1" customHeight="1" x14ac:dyDescent="0.25">
      <c r="A50" s="395" t="s">
        <v>617</v>
      </c>
      <c r="B50" s="410"/>
      <c r="C50" s="412"/>
      <c r="D50" s="411"/>
      <c r="E50" s="411"/>
      <c r="F50" s="411"/>
      <c r="G50" s="411"/>
      <c r="H50" s="411"/>
      <c r="I50" s="411"/>
      <c r="J50" s="411"/>
      <c r="K50" s="411"/>
      <c r="L50" s="469">
        <f t="shared" si="5"/>
        <v>0</v>
      </c>
      <c r="M50" s="411"/>
      <c r="N50" s="411"/>
      <c r="O50" s="411"/>
      <c r="P50" s="411"/>
      <c r="Q50" s="411"/>
      <c r="R50" s="398"/>
      <c r="S50" s="398"/>
      <c r="T50" s="398"/>
    </row>
    <row r="51" spans="1:20" s="15" customFormat="1" ht="14.25" hidden="1" customHeight="1" x14ac:dyDescent="0.25">
      <c r="A51" s="395" t="s">
        <v>110</v>
      </c>
      <c r="B51" s="410"/>
      <c r="C51" s="412"/>
      <c r="D51" s="411"/>
      <c r="E51" s="411"/>
      <c r="F51" s="411"/>
      <c r="G51" s="411"/>
      <c r="H51" s="411"/>
      <c r="I51" s="411"/>
      <c r="J51" s="411"/>
      <c r="K51" s="411"/>
      <c r="L51" s="469">
        <f t="shared" si="5"/>
        <v>0</v>
      </c>
      <c r="M51" s="411"/>
      <c r="N51" s="411"/>
      <c r="O51" s="411"/>
      <c r="P51" s="411"/>
      <c r="Q51" s="411"/>
      <c r="R51" s="398"/>
      <c r="S51" s="398"/>
      <c r="T51" s="398"/>
    </row>
    <row r="52" spans="1:20" s="15" customFormat="1" ht="14.25" hidden="1" customHeight="1" x14ac:dyDescent="0.25">
      <c r="A52" s="395" t="s">
        <v>111</v>
      </c>
      <c r="B52" s="410"/>
      <c r="C52" s="412"/>
      <c r="D52" s="411"/>
      <c r="E52" s="411"/>
      <c r="F52" s="411"/>
      <c r="G52" s="411"/>
      <c r="H52" s="411"/>
      <c r="I52" s="411"/>
      <c r="J52" s="411"/>
      <c r="K52" s="411"/>
      <c r="L52" s="469">
        <f t="shared" si="5"/>
        <v>0</v>
      </c>
      <c r="M52" s="411"/>
      <c r="N52" s="411"/>
      <c r="O52" s="411"/>
      <c r="P52" s="411"/>
      <c r="Q52" s="411"/>
      <c r="R52" s="398"/>
      <c r="S52" s="398"/>
      <c r="T52" s="398"/>
    </row>
    <row r="53" spans="1:20" s="15" customFormat="1" ht="14.25" hidden="1" customHeight="1" x14ac:dyDescent="0.25">
      <c r="A53" s="395" t="s">
        <v>112</v>
      </c>
      <c r="B53" s="428"/>
      <c r="C53" s="427"/>
      <c r="D53" s="411"/>
      <c r="E53" s="411"/>
      <c r="F53" s="411"/>
      <c r="G53" s="411"/>
      <c r="H53" s="411"/>
      <c r="I53" s="411"/>
      <c r="J53" s="411"/>
      <c r="K53" s="411"/>
      <c r="L53" s="469">
        <f t="shared" si="5"/>
        <v>0</v>
      </c>
      <c r="M53" s="411"/>
      <c r="N53" s="411"/>
      <c r="O53" s="411"/>
      <c r="P53" s="411"/>
      <c r="Q53" s="411"/>
      <c r="R53" s="398"/>
      <c r="S53" s="398"/>
      <c r="T53" s="398"/>
    </row>
    <row r="54" spans="1:20" s="15" customFormat="1" ht="14.25" hidden="1" customHeight="1" x14ac:dyDescent="0.25">
      <c r="A54" s="395" t="s">
        <v>115</v>
      </c>
      <c r="B54" s="410"/>
      <c r="C54" s="412"/>
      <c r="D54" s="411"/>
      <c r="E54" s="411"/>
      <c r="F54" s="411"/>
      <c r="G54" s="411"/>
      <c r="H54" s="411"/>
      <c r="I54" s="411"/>
      <c r="J54" s="411"/>
      <c r="K54" s="411"/>
      <c r="L54" s="469">
        <f t="shared" si="5"/>
        <v>0</v>
      </c>
      <c r="M54" s="411"/>
      <c r="N54" s="411"/>
      <c r="O54" s="411"/>
      <c r="P54" s="411"/>
      <c r="Q54" s="411"/>
      <c r="R54" s="398"/>
      <c r="S54" s="398"/>
      <c r="T54" s="398"/>
    </row>
    <row r="55" spans="1:20" s="15" customFormat="1" ht="14.25" hidden="1" customHeight="1" x14ac:dyDescent="0.25">
      <c r="A55" s="395" t="s">
        <v>118</v>
      </c>
      <c r="B55" s="410"/>
      <c r="C55" s="412"/>
      <c r="D55" s="411"/>
      <c r="E55" s="411"/>
      <c r="F55" s="411"/>
      <c r="G55" s="411"/>
      <c r="H55" s="411"/>
      <c r="I55" s="411"/>
      <c r="J55" s="411"/>
      <c r="K55" s="411"/>
      <c r="L55" s="469">
        <f t="shared" si="5"/>
        <v>0</v>
      </c>
      <c r="M55" s="411"/>
      <c r="N55" s="411"/>
      <c r="O55" s="411"/>
      <c r="P55" s="411"/>
      <c r="Q55" s="411"/>
      <c r="R55" s="398"/>
      <c r="S55" s="398"/>
      <c r="T55" s="398"/>
    </row>
    <row r="56" spans="1:20" s="15" customFormat="1" ht="14.45" hidden="1" customHeight="1" x14ac:dyDescent="0.25">
      <c r="A56" s="395" t="s">
        <v>119</v>
      </c>
      <c r="B56" s="428"/>
      <c r="C56" s="427"/>
      <c r="D56" s="411"/>
      <c r="E56" s="411"/>
      <c r="F56" s="411"/>
      <c r="G56" s="411"/>
      <c r="H56" s="411"/>
      <c r="I56" s="411"/>
      <c r="J56" s="411"/>
      <c r="K56" s="411"/>
      <c r="L56" s="469">
        <f t="shared" si="5"/>
        <v>0</v>
      </c>
      <c r="M56" s="411"/>
      <c r="N56" s="411"/>
      <c r="O56" s="411"/>
      <c r="P56" s="411"/>
      <c r="Q56" s="411"/>
      <c r="R56" s="398"/>
      <c r="S56" s="398"/>
      <c r="T56" s="398"/>
    </row>
    <row r="57" spans="1:20" s="15" customFormat="1" ht="14.45" hidden="1" customHeight="1" x14ac:dyDescent="0.25">
      <c r="A57" s="395" t="s">
        <v>120</v>
      </c>
      <c r="B57" s="410"/>
      <c r="C57" s="412"/>
      <c r="D57" s="411"/>
      <c r="E57" s="411"/>
      <c r="F57" s="411"/>
      <c r="G57" s="411"/>
      <c r="H57" s="411"/>
      <c r="I57" s="411"/>
      <c r="J57" s="411"/>
      <c r="K57" s="411"/>
      <c r="L57" s="469">
        <f t="shared" si="5"/>
        <v>0</v>
      </c>
      <c r="M57" s="411"/>
      <c r="N57" s="411"/>
      <c r="O57" s="411"/>
      <c r="P57" s="411"/>
      <c r="Q57" s="411"/>
      <c r="R57" s="398"/>
      <c r="S57" s="398"/>
      <c r="T57" s="398"/>
    </row>
    <row r="58" spans="1:20" s="15" customFormat="1" ht="14.45" hidden="1" customHeight="1" x14ac:dyDescent="0.25">
      <c r="A58" s="395" t="s">
        <v>121</v>
      </c>
      <c r="B58" s="410"/>
      <c r="C58" s="412"/>
      <c r="D58" s="411"/>
      <c r="E58" s="411"/>
      <c r="F58" s="411"/>
      <c r="G58" s="411"/>
      <c r="H58" s="411"/>
      <c r="I58" s="411"/>
      <c r="J58" s="411"/>
      <c r="K58" s="411"/>
      <c r="L58" s="469">
        <f t="shared" si="5"/>
        <v>0</v>
      </c>
      <c r="M58" s="411"/>
      <c r="N58" s="411"/>
      <c r="O58" s="411"/>
      <c r="P58" s="411"/>
      <c r="Q58" s="411"/>
      <c r="R58" s="398"/>
      <c r="S58" s="398"/>
      <c r="T58" s="398"/>
    </row>
    <row r="59" spans="1:20" s="15" customFormat="1" ht="14.45" hidden="1" customHeight="1" x14ac:dyDescent="0.25">
      <c r="A59" s="395" t="s">
        <v>124</v>
      </c>
      <c r="B59" s="410"/>
      <c r="C59" s="412"/>
      <c r="D59" s="411"/>
      <c r="E59" s="411"/>
      <c r="F59" s="411"/>
      <c r="G59" s="411"/>
      <c r="H59" s="411"/>
      <c r="I59" s="411"/>
      <c r="J59" s="411"/>
      <c r="K59" s="411"/>
      <c r="L59" s="469">
        <f t="shared" si="5"/>
        <v>0</v>
      </c>
      <c r="M59" s="411"/>
      <c r="N59" s="411"/>
      <c r="O59" s="411"/>
      <c r="P59" s="411"/>
      <c r="Q59" s="411"/>
      <c r="R59" s="398"/>
      <c r="S59" s="398"/>
      <c r="T59" s="398"/>
    </row>
    <row r="60" spans="1:20" s="15" customFormat="1" ht="14.45" hidden="1" customHeight="1" x14ac:dyDescent="0.25">
      <c r="A60" s="395" t="s">
        <v>127</v>
      </c>
      <c r="B60" s="396"/>
      <c r="C60" s="397"/>
      <c r="D60" s="413"/>
      <c r="E60" s="413"/>
      <c r="F60" s="413"/>
      <c r="G60" s="413"/>
      <c r="H60" s="411"/>
      <c r="I60" s="411"/>
      <c r="J60" s="411"/>
      <c r="K60" s="398"/>
      <c r="L60" s="469">
        <f t="shared" si="5"/>
        <v>0</v>
      </c>
      <c r="M60" s="398"/>
      <c r="N60" s="398"/>
      <c r="O60" s="398"/>
      <c r="P60" s="398"/>
      <c r="Q60" s="398"/>
      <c r="R60" s="398"/>
      <c r="S60" s="429"/>
      <c r="T60" s="398"/>
    </row>
    <row r="61" spans="1:20" s="15" customFormat="1" ht="14.45" customHeight="1" x14ac:dyDescent="0.25">
      <c r="A61" s="395"/>
      <c r="B61" s="430"/>
      <c r="C61" s="431"/>
      <c r="D61" s="417"/>
      <c r="E61" s="417"/>
      <c r="F61" s="417"/>
      <c r="G61" s="417"/>
      <c r="H61" s="432"/>
      <c r="I61" s="432"/>
      <c r="J61" s="432"/>
      <c r="K61" s="418"/>
      <c r="L61" s="510"/>
      <c r="M61" s="418"/>
      <c r="N61" s="418"/>
      <c r="O61" s="418"/>
      <c r="P61" s="418"/>
      <c r="Q61" s="418"/>
      <c r="R61" s="418"/>
      <c r="S61" s="433"/>
      <c r="T61" s="418"/>
    </row>
    <row r="62" spans="1:20" s="15" customFormat="1" ht="14.45" customHeight="1" x14ac:dyDescent="0.25">
      <c r="A62" s="395"/>
      <c r="B62" s="434"/>
      <c r="C62" s="425"/>
      <c r="D62" s="403"/>
      <c r="E62" s="403"/>
      <c r="F62" s="403"/>
      <c r="G62" s="403"/>
      <c r="H62" s="419"/>
      <c r="I62" s="419"/>
      <c r="J62" s="419"/>
      <c r="K62" s="404"/>
      <c r="L62" s="509"/>
      <c r="M62" s="508"/>
      <c r="N62" s="404"/>
      <c r="O62" s="404"/>
      <c r="P62" s="404"/>
      <c r="Q62" s="404"/>
      <c r="R62" s="404"/>
      <c r="S62" s="435"/>
      <c r="T62" s="404"/>
    </row>
    <row r="63" spans="1:20" s="15" customFormat="1" ht="14.45" customHeight="1" x14ac:dyDescent="0.25">
      <c r="A63" s="395"/>
      <c r="B63" s="434"/>
      <c r="C63" s="425"/>
      <c r="D63" s="403"/>
      <c r="E63" s="403"/>
      <c r="F63" s="403"/>
      <c r="G63" s="403"/>
      <c r="H63" s="419"/>
      <c r="I63" s="419"/>
      <c r="J63" s="419"/>
      <c r="K63" s="404"/>
      <c r="L63" s="404"/>
      <c r="M63" s="404"/>
      <c r="N63" s="404"/>
      <c r="O63" s="404"/>
      <c r="P63" s="404"/>
      <c r="Q63" s="404"/>
      <c r="R63" s="404"/>
      <c r="S63" s="435"/>
      <c r="T63" s="404"/>
    </row>
    <row r="64" spans="1:20" s="15" customFormat="1" ht="14.45" customHeight="1" x14ac:dyDescent="0.25">
      <c r="A64" s="395" t="s">
        <v>534</v>
      </c>
      <c r="B64" s="436" t="s">
        <v>651</v>
      </c>
      <c r="C64" s="425"/>
      <c r="D64" s="403"/>
      <c r="E64" s="403"/>
      <c r="F64" s="403"/>
      <c r="G64" s="403"/>
      <c r="H64" s="419"/>
      <c r="I64" s="419"/>
      <c r="J64" s="419"/>
      <c r="K64" s="404"/>
      <c r="L64" s="404"/>
      <c r="M64" s="404"/>
      <c r="N64" s="404"/>
      <c r="O64" s="404"/>
      <c r="P64" s="404"/>
      <c r="Q64" s="404"/>
      <c r="R64" s="404"/>
      <c r="S64" s="435"/>
      <c r="T64" s="404"/>
    </row>
    <row r="65" spans="1:20" s="15" customFormat="1" ht="14.45" customHeight="1" x14ac:dyDescent="0.25">
      <c r="A65" s="395" t="s">
        <v>535</v>
      </c>
      <c r="B65" s="437" t="s">
        <v>652</v>
      </c>
      <c r="C65" s="438"/>
      <c r="D65" s="439"/>
      <c r="E65" s="439"/>
      <c r="F65" s="439"/>
      <c r="G65" s="439"/>
      <c r="H65" s="440"/>
      <c r="I65" s="440"/>
      <c r="J65" s="440"/>
      <c r="K65" s="441"/>
      <c r="L65" s="441"/>
      <c r="M65" s="441"/>
      <c r="N65" s="441"/>
      <c r="O65" s="441"/>
      <c r="P65" s="441"/>
      <c r="Q65" s="441"/>
      <c r="R65" s="441"/>
      <c r="S65" s="442"/>
      <c r="T65" s="442"/>
    </row>
    <row r="66" spans="1:20" s="15" customFormat="1" ht="14.45" customHeight="1" x14ac:dyDescent="0.25">
      <c r="A66" s="395" t="s">
        <v>536</v>
      </c>
      <c r="B66" s="443" t="s">
        <v>653</v>
      </c>
      <c r="C66" s="438"/>
      <c r="D66" s="439"/>
      <c r="E66" s="439"/>
      <c r="F66" s="439"/>
      <c r="G66" s="439"/>
      <c r="H66" s="440"/>
      <c r="I66" s="440"/>
      <c r="J66" s="440"/>
      <c r="K66" s="441">
        <v>1</v>
      </c>
      <c r="L66" s="441">
        <f t="shared" ref="L66:L74" si="7">K66</f>
        <v>1</v>
      </c>
      <c r="M66" s="441"/>
      <c r="N66" s="441"/>
      <c r="O66" s="441">
        <v>1</v>
      </c>
      <c r="P66" s="441">
        <f t="shared" ref="P66:P74" si="8">D66+H66+L66</f>
        <v>1</v>
      </c>
      <c r="Q66" s="441"/>
      <c r="R66" s="441"/>
      <c r="S66" s="442">
        <f t="shared" ref="S66:S74" si="9">O66+Q66/2</f>
        <v>1</v>
      </c>
      <c r="T66" s="442">
        <f t="shared" ref="T66:T74" si="10">P66+R66/2</f>
        <v>1</v>
      </c>
    </row>
    <row r="67" spans="1:20" s="15" customFormat="1" ht="14.45" customHeight="1" x14ac:dyDescent="0.25">
      <c r="A67" s="395" t="s">
        <v>537</v>
      </c>
      <c r="B67" s="443" t="s">
        <v>654</v>
      </c>
      <c r="C67" s="438"/>
      <c r="D67" s="439"/>
      <c r="E67" s="439"/>
      <c r="F67" s="439"/>
      <c r="G67" s="439"/>
      <c r="H67" s="440"/>
      <c r="I67" s="440"/>
      <c r="J67" s="440"/>
      <c r="K67" s="441">
        <v>1</v>
      </c>
      <c r="L67" s="441">
        <f t="shared" si="7"/>
        <v>1</v>
      </c>
      <c r="M67" s="441"/>
      <c r="N67" s="441"/>
      <c r="O67" s="441">
        <v>1</v>
      </c>
      <c r="P67" s="441">
        <f t="shared" si="8"/>
        <v>1</v>
      </c>
      <c r="Q67" s="441"/>
      <c r="R67" s="441"/>
      <c r="S67" s="442">
        <f t="shared" si="9"/>
        <v>1</v>
      </c>
      <c r="T67" s="442">
        <f t="shared" si="10"/>
        <v>1</v>
      </c>
    </row>
    <row r="68" spans="1:20" s="15" customFormat="1" ht="14.45" customHeight="1" x14ac:dyDescent="0.25">
      <c r="A68" s="395" t="s">
        <v>538</v>
      </c>
      <c r="B68" s="443" t="s">
        <v>655</v>
      </c>
      <c r="C68" s="438"/>
      <c r="D68" s="439"/>
      <c r="E68" s="439"/>
      <c r="F68" s="439"/>
      <c r="G68" s="439"/>
      <c r="H68" s="440"/>
      <c r="I68" s="440"/>
      <c r="J68" s="440"/>
      <c r="K68" s="441">
        <v>2</v>
      </c>
      <c r="L68" s="441">
        <f t="shared" si="7"/>
        <v>2</v>
      </c>
      <c r="M68" s="441"/>
      <c r="N68" s="441"/>
      <c r="O68" s="441">
        <v>2</v>
      </c>
      <c r="P68" s="441">
        <f t="shared" si="8"/>
        <v>2</v>
      </c>
      <c r="Q68" s="441"/>
      <c r="R68" s="441"/>
      <c r="S68" s="442">
        <f t="shared" si="9"/>
        <v>2</v>
      </c>
      <c r="T68" s="442">
        <f t="shared" si="10"/>
        <v>2</v>
      </c>
    </row>
    <row r="69" spans="1:20" s="15" customFormat="1" ht="14.45" customHeight="1" x14ac:dyDescent="0.25">
      <c r="A69" s="395" t="s">
        <v>539</v>
      </c>
      <c r="B69" s="443" t="s">
        <v>656</v>
      </c>
      <c r="C69" s="438"/>
      <c r="D69" s="439"/>
      <c r="E69" s="439"/>
      <c r="F69" s="439"/>
      <c r="G69" s="439"/>
      <c r="H69" s="440"/>
      <c r="I69" s="440"/>
      <c r="J69" s="440"/>
      <c r="K69" s="441">
        <v>1</v>
      </c>
      <c r="L69" s="441">
        <f t="shared" si="7"/>
        <v>1</v>
      </c>
      <c r="M69" s="441"/>
      <c r="N69" s="441"/>
      <c r="O69" s="441">
        <v>1</v>
      </c>
      <c r="P69" s="441">
        <f t="shared" si="8"/>
        <v>1</v>
      </c>
      <c r="Q69" s="441"/>
      <c r="R69" s="441"/>
      <c r="S69" s="442">
        <f t="shared" si="9"/>
        <v>1</v>
      </c>
      <c r="T69" s="442">
        <f t="shared" si="10"/>
        <v>1</v>
      </c>
    </row>
    <row r="70" spans="1:20" s="15" customFormat="1" ht="14.45" customHeight="1" x14ac:dyDescent="0.25">
      <c r="A70" s="395" t="s">
        <v>540</v>
      </c>
      <c r="B70" s="443" t="s">
        <v>657</v>
      </c>
      <c r="C70" s="438"/>
      <c r="D70" s="439"/>
      <c r="E70" s="439"/>
      <c r="F70" s="439"/>
      <c r="G70" s="439"/>
      <c r="H70" s="440"/>
      <c r="I70" s="440"/>
      <c r="J70" s="440"/>
      <c r="K70" s="441">
        <v>1</v>
      </c>
      <c r="L70" s="441">
        <f t="shared" si="7"/>
        <v>1</v>
      </c>
      <c r="M70" s="441"/>
      <c r="N70" s="441"/>
      <c r="O70" s="441">
        <v>1</v>
      </c>
      <c r="P70" s="441">
        <f t="shared" si="8"/>
        <v>1</v>
      </c>
      <c r="Q70" s="441"/>
      <c r="R70" s="441"/>
      <c r="S70" s="442">
        <f t="shared" si="9"/>
        <v>1</v>
      </c>
      <c r="T70" s="442">
        <f t="shared" si="10"/>
        <v>1</v>
      </c>
    </row>
    <row r="71" spans="1:20" s="15" customFormat="1" ht="14.45" customHeight="1" x14ac:dyDescent="0.25">
      <c r="A71" s="395" t="s">
        <v>588</v>
      </c>
      <c r="B71" s="443" t="s">
        <v>821</v>
      </c>
      <c r="C71" s="438"/>
      <c r="D71" s="439"/>
      <c r="E71" s="439"/>
      <c r="F71" s="439"/>
      <c r="G71" s="439"/>
      <c r="H71" s="440"/>
      <c r="I71" s="440"/>
      <c r="J71" s="440"/>
      <c r="K71" s="441">
        <v>1</v>
      </c>
      <c r="L71" s="441">
        <f t="shared" si="7"/>
        <v>1</v>
      </c>
      <c r="M71" s="441"/>
      <c r="N71" s="441"/>
      <c r="O71" s="441">
        <v>1</v>
      </c>
      <c r="P71" s="441">
        <f t="shared" si="8"/>
        <v>1</v>
      </c>
      <c r="Q71" s="441"/>
      <c r="R71" s="441"/>
      <c r="S71" s="442">
        <f t="shared" si="9"/>
        <v>1</v>
      </c>
      <c r="T71" s="442">
        <f t="shared" si="10"/>
        <v>1</v>
      </c>
    </row>
    <row r="72" spans="1:20" s="15" customFormat="1" ht="14.45" customHeight="1" x14ac:dyDescent="0.25">
      <c r="A72" s="395" t="s">
        <v>589</v>
      </c>
      <c r="B72" s="443" t="s">
        <v>822</v>
      </c>
      <c r="C72" s="438"/>
      <c r="D72" s="439"/>
      <c r="E72" s="439"/>
      <c r="F72" s="439"/>
      <c r="G72" s="439"/>
      <c r="H72" s="440"/>
      <c r="I72" s="440"/>
      <c r="J72" s="440"/>
      <c r="K72" s="441">
        <v>1</v>
      </c>
      <c r="L72" s="441">
        <f t="shared" si="7"/>
        <v>1</v>
      </c>
      <c r="M72" s="441"/>
      <c r="N72" s="441"/>
      <c r="O72" s="441">
        <v>1</v>
      </c>
      <c r="P72" s="441">
        <f t="shared" si="8"/>
        <v>1</v>
      </c>
      <c r="Q72" s="441"/>
      <c r="R72" s="441"/>
      <c r="S72" s="442">
        <f t="shared" si="9"/>
        <v>1</v>
      </c>
      <c r="T72" s="442">
        <f t="shared" si="10"/>
        <v>1</v>
      </c>
    </row>
    <row r="73" spans="1:20" s="15" customFormat="1" ht="14.45" customHeight="1" x14ac:dyDescent="0.25">
      <c r="A73" s="395" t="s">
        <v>590</v>
      </c>
      <c r="B73" s="443" t="s">
        <v>658</v>
      </c>
      <c r="C73" s="438"/>
      <c r="D73" s="439"/>
      <c r="E73" s="439"/>
      <c r="F73" s="439"/>
      <c r="G73" s="439"/>
      <c r="H73" s="440"/>
      <c r="I73" s="440"/>
      <c r="J73" s="440"/>
      <c r="K73" s="441">
        <v>1</v>
      </c>
      <c r="L73" s="441">
        <f t="shared" si="7"/>
        <v>1</v>
      </c>
      <c r="M73" s="441"/>
      <c r="N73" s="441"/>
      <c r="O73" s="441">
        <v>1</v>
      </c>
      <c r="P73" s="441">
        <f t="shared" si="8"/>
        <v>1</v>
      </c>
      <c r="Q73" s="441"/>
      <c r="R73" s="441"/>
      <c r="S73" s="442">
        <f t="shared" si="9"/>
        <v>1</v>
      </c>
      <c r="T73" s="442">
        <f t="shared" si="10"/>
        <v>1</v>
      </c>
    </row>
    <row r="74" spans="1:20" s="15" customFormat="1" ht="14.45" customHeight="1" x14ac:dyDescent="0.25">
      <c r="A74" s="395" t="s">
        <v>591</v>
      </c>
      <c r="B74" s="443" t="s">
        <v>659</v>
      </c>
      <c r="C74" s="438"/>
      <c r="D74" s="439"/>
      <c r="E74" s="439"/>
      <c r="F74" s="439"/>
      <c r="G74" s="439"/>
      <c r="H74" s="440"/>
      <c r="I74" s="440"/>
      <c r="J74" s="440"/>
      <c r="K74" s="441">
        <v>1</v>
      </c>
      <c r="L74" s="441">
        <f t="shared" si="7"/>
        <v>1</v>
      </c>
      <c r="M74" s="441"/>
      <c r="N74" s="441"/>
      <c r="O74" s="441">
        <v>1</v>
      </c>
      <c r="P74" s="441">
        <f t="shared" si="8"/>
        <v>1</v>
      </c>
      <c r="Q74" s="441"/>
      <c r="R74" s="441"/>
      <c r="S74" s="442">
        <f t="shared" si="9"/>
        <v>1</v>
      </c>
      <c r="T74" s="442">
        <f t="shared" si="10"/>
        <v>1</v>
      </c>
    </row>
    <row r="75" spans="1:20" s="15" customFormat="1" ht="14.45" customHeight="1" x14ac:dyDescent="0.25">
      <c r="A75" s="395" t="s">
        <v>107</v>
      </c>
      <c r="B75" s="437" t="s">
        <v>660</v>
      </c>
      <c r="C75" s="438"/>
      <c r="D75" s="439"/>
      <c r="E75" s="439"/>
      <c r="F75" s="439"/>
      <c r="G75" s="439"/>
      <c r="H75" s="440"/>
      <c r="I75" s="440"/>
      <c r="J75" s="440"/>
      <c r="K75" s="441"/>
      <c r="L75" s="441"/>
      <c r="M75" s="441"/>
      <c r="N75" s="441"/>
      <c r="O75" s="441"/>
      <c r="P75" s="441"/>
      <c r="Q75" s="441"/>
      <c r="R75" s="441"/>
      <c r="S75" s="442"/>
      <c r="T75" s="442"/>
    </row>
    <row r="76" spans="1:20" s="15" customFormat="1" ht="14.45" customHeight="1" x14ac:dyDescent="0.25">
      <c r="A76" s="395" t="s">
        <v>616</v>
      </c>
      <c r="B76" s="443" t="s">
        <v>661</v>
      </c>
      <c r="C76" s="438"/>
      <c r="D76" s="439"/>
      <c r="E76" s="439"/>
      <c r="F76" s="439"/>
      <c r="G76" s="439"/>
      <c r="H76" s="440"/>
      <c r="I76" s="440"/>
      <c r="J76" s="440"/>
      <c r="K76" s="441">
        <v>1</v>
      </c>
      <c r="L76" s="441">
        <f t="shared" ref="L76:L83" si="11">K76</f>
        <v>1</v>
      </c>
      <c r="M76" s="441"/>
      <c r="N76" s="441"/>
      <c r="O76" s="441">
        <v>1</v>
      </c>
      <c r="P76" s="441">
        <f t="shared" ref="P76:P83" si="12">D76+H76+L76</f>
        <v>1</v>
      </c>
      <c r="Q76" s="441"/>
      <c r="R76" s="441"/>
      <c r="S76" s="442">
        <f t="shared" ref="S76:T83" si="13">O76+Q76/2</f>
        <v>1</v>
      </c>
      <c r="T76" s="442">
        <f t="shared" si="13"/>
        <v>1</v>
      </c>
    </row>
    <row r="77" spans="1:20" s="15" customFormat="1" ht="14.45" customHeight="1" x14ac:dyDescent="0.25">
      <c r="A77" s="395" t="s">
        <v>617</v>
      </c>
      <c r="B77" s="443" t="s">
        <v>662</v>
      </c>
      <c r="C77" s="438"/>
      <c r="D77" s="439"/>
      <c r="E77" s="439"/>
      <c r="F77" s="439"/>
      <c r="G77" s="439"/>
      <c r="H77" s="440"/>
      <c r="I77" s="440"/>
      <c r="J77" s="440"/>
      <c r="K77" s="441">
        <v>1</v>
      </c>
      <c r="L77" s="441">
        <f t="shared" si="11"/>
        <v>1</v>
      </c>
      <c r="M77" s="441"/>
      <c r="N77" s="441"/>
      <c r="O77" s="441">
        <v>1</v>
      </c>
      <c r="P77" s="441">
        <f t="shared" si="12"/>
        <v>1</v>
      </c>
      <c r="Q77" s="441"/>
      <c r="R77" s="441"/>
      <c r="S77" s="442">
        <f t="shared" si="13"/>
        <v>1</v>
      </c>
      <c r="T77" s="442">
        <f t="shared" si="13"/>
        <v>1</v>
      </c>
    </row>
    <row r="78" spans="1:20" s="15" customFormat="1" ht="14.45" customHeight="1" x14ac:dyDescent="0.25">
      <c r="A78" s="395" t="s">
        <v>110</v>
      </c>
      <c r="B78" s="443" t="s">
        <v>663</v>
      </c>
      <c r="C78" s="438"/>
      <c r="D78" s="439"/>
      <c r="E78" s="439"/>
      <c r="F78" s="439"/>
      <c r="G78" s="439"/>
      <c r="H78" s="440"/>
      <c r="I78" s="440"/>
      <c r="J78" s="440"/>
      <c r="K78" s="441">
        <v>1</v>
      </c>
      <c r="L78" s="441">
        <f t="shared" si="11"/>
        <v>1</v>
      </c>
      <c r="M78" s="441"/>
      <c r="N78" s="441"/>
      <c r="O78" s="441">
        <v>1</v>
      </c>
      <c r="P78" s="441">
        <f t="shared" si="12"/>
        <v>1</v>
      </c>
      <c r="Q78" s="441"/>
      <c r="R78" s="441"/>
      <c r="S78" s="442">
        <f t="shared" si="13"/>
        <v>1</v>
      </c>
      <c r="T78" s="442">
        <f t="shared" si="13"/>
        <v>1</v>
      </c>
    </row>
    <row r="79" spans="1:20" s="15" customFormat="1" ht="14.45" customHeight="1" x14ac:dyDescent="0.25">
      <c r="A79" s="395" t="s">
        <v>111</v>
      </c>
      <c r="B79" s="437" t="s">
        <v>664</v>
      </c>
      <c r="C79" s="438"/>
      <c r="D79" s="439"/>
      <c r="E79" s="439"/>
      <c r="F79" s="439"/>
      <c r="G79" s="439"/>
      <c r="H79" s="440"/>
      <c r="I79" s="440"/>
      <c r="J79" s="440"/>
      <c r="K79" s="441"/>
      <c r="L79" s="441">
        <f t="shared" si="11"/>
        <v>0</v>
      </c>
      <c r="M79" s="441"/>
      <c r="N79" s="441"/>
      <c r="O79" s="441"/>
      <c r="P79" s="441">
        <f t="shared" si="12"/>
        <v>0</v>
      </c>
      <c r="Q79" s="441"/>
      <c r="R79" s="441"/>
      <c r="S79" s="442">
        <f t="shared" si="13"/>
        <v>0</v>
      </c>
      <c r="T79" s="442">
        <f t="shared" si="13"/>
        <v>0</v>
      </c>
    </row>
    <row r="80" spans="1:20" s="15" customFormat="1" ht="14.45" customHeight="1" x14ac:dyDescent="0.25">
      <c r="A80" s="395" t="s">
        <v>112</v>
      </c>
      <c r="B80" s="443" t="s">
        <v>665</v>
      </c>
      <c r="C80" s="438"/>
      <c r="D80" s="439"/>
      <c r="E80" s="439"/>
      <c r="F80" s="439"/>
      <c r="G80" s="439"/>
      <c r="H80" s="440"/>
      <c r="I80" s="440"/>
      <c r="J80" s="440"/>
      <c r="K80" s="441">
        <v>1</v>
      </c>
      <c r="L80" s="441">
        <f t="shared" si="11"/>
        <v>1</v>
      </c>
      <c r="M80" s="441"/>
      <c r="N80" s="441"/>
      <c r="O80" s="441">
        <v>1</v>
      </c>
      <c r="P80" s="441">
        <f t="shared" si="12"/>
        <v>1</v>
      </c>
      <c r="Q80" s="441"/>
      <c r="R80" s="441"/>
      <c r="S80" s="442">
        <f t="shared" si="13"/>
        <v>1</v>
      </c>
      <c r="T80" s="442">
        <f t="shared" si="13"/>
        <v>1</v>
      </c>
    </row>
    <row r="81" spans="1:20" s="15" customFormat="1" ht="14.45" customHeight="1" x14ac:dyDescent="0.25">
      <c r="A81" s="395" t="s">
        <v>115</v>
      </c>
      <c r="B81" s="443" t="s">
        <v>666</v>
      </c>
      <c r="C81" s="438"/>
      <c r="D81" s="439"/>
      <c r="E81" s="439"/>
      <c r="F81" s="439"/>
      <c r="G81" s="439"/>
      <c r="H81" s="440"/>
      <c r="I81" s="440"/>
      <c r="J81" s="440"/>
      <c r="K81" s="441">
        <v>1</v>
      </c>
      <c r="L81" s="441">
        <f t="shared" si="11"/>
        <v>1</v>
      </c>
      <c r="M81" s="441"/>
      <c r="N81" s="441"/>
      <c r="O81" s="441">
        <v>1</v>
      </c>
      <c r="P81" s="441">
        <f t="shared" si="12"/>
        <v>1</v>
      </c>
      <c r="Q81" s="441"/>
      <c r="R81" s="441"/>
      <c r="S81" s="442">
        <f t="shared" si="13"/>
        <v>1</v>
      </c>
      <c r="T81" s="442">
        <f t="shared" si="13"/>
        <v>1</v>
      </c>
    </row>
    <row r="82" spans="1:20" s="15" customFormat="1" ht="14.45" customHeight="1" x14ac:dyDescent="0.25">
      <c r="A82" s="395" t="s">
        <v>118</v>
      </c>
      <c r="B82" s="443" t="s">
        <v>667</v>
      </c>
      <c r="C82" s="438"/>
      <c r="D82" s="439"/>
      <c r="E82" s="439"/>
      <c r="F82" s="439"/>
      <c r="G82" s="439"/>
      <c r="H82" s="440"/>
      <c r="I82" s="440"/>
      <c r="J82" s="440"/>
      <c r="K82" s="441">
        <v>3</v>
      </c>
      <c r="L82" s="441">
        <f t="shared" si="11"/>
        <v>3</v>
      </c>
      <c r="M82" s="441"/>
      <c r="N82" s="441"/>
      <c r="O82" s="441">
        <v>3</v>
      </c>
      <c r="P82" s="441">
        <f t="shared" si="12"/>
        <v>3</v>
      </c>
      <c r="Q82" s="441"/>
      <c r="R82" s="441"/>
      <c r="S82" s="442">
        <f t="shared" si="13"/>
        <v>3</v>
      </c>
      <c r="T82" s="442">
        <f t="shared" si="13"/>
        <v>3</v>
      </c>
    </row>
    <row r="83" spans="1:20" s="15" customFormat="1" ht="14.45" customHeight="1" x14ac:dyDescent="0.25">
      <c r="A83" s="395" t="s">
        <v>119</v>
      </c>
      <c r="B83" s="443" t="s">
        <v>767</v>
      </c>
      <c r="C83" s="438"/>
      <c r="D83" s="439"/>
      <c r="E83" s="439"/>
      <c r="F83" s="439"/>
      <c r="G83" s="439"/>
      <c r="H83" s="440"/>
      <c r="I83" s="440"/>
      <c r="J83" s="440"/>
      <c r="K83" s="441">
        <v>1</v>
      </c>
      <c r="L83" s="441">
        <f t="shared" si="11"/>
        <v>1</v>
      </c>
      <c r="M83" s="441"/>
      <c r="N83" s="441"/>
      <c r="O83" s="441">
        <v>1</v>
      </c>
      <c r="P83" s="441">
        <f t="shared" si="12"/>
        <v>1</v>
      </c>
      <c r="Q83" s="441"/>
      <c r="R83" s="441"/>
      <c r="S83" s="442">
        <f t="shared" si="13"/>
        <v>1</v>
      </c>
      <c r="T83" s="442">
        <f t="shared" si="13"/>
        <v>1</v>
      </c>
    </row>
    <row r="84" spans="1:20" s="15" customFormat="1" ht="14.45" customHeight="1" x14ac:dyDescent="0.25">
      <c r="A84" s="395" t="s">
        <v>120</v>
      </c>
      <c r="B84" s="437" t="s">
        <v>668</v>
      </c>
      <c r="C84" s="438"/>
      <c r="D84" s="439"/>
      <c r="E84" s="439"/>
      <c r="F84" s="439"/>
      <c r="G84" s="439"/>
      <c r="H84" s="440"/>
      <c r="I84" s="440"/>
      <c r="J84" s="440"/>
      <c r="K84" s="441"/>
      <c r="L84" s="441"/>
      <c r="M84" s="441"/>
      <c r="N84" s="441"/>
      <c r="O84" s="441"/>
      <c r="P84" s="441"/>
      <c r="Q84" s="441"/>
      <c r="R84" s="441"/>
      <c r="S84" s="442"/>
      <c r="T84" s="442"/>
    </row>
    <row r="85" spans="1:20" s="15" customFormat="1" ht="14.45" customHeight="1" x14ac:dyDescent="0.25">
      <c r="A85" s="395" t="s">
        <v>121</v>
      </c>
      <c r="B85" s="443" t="s">
        <v>669</v>
      </c>
      <c r="C85" s="438"/>
      <c r="D85" s="439"/>
      <c r="E85" s="439"/>
      <c r="F85" s="439"/>
      <c r="G85" s="439"/>
      <c r="H85" s="440"/>
      <c r="I85" s="440"/>
      <c r="J85" s="440"/>
      <c r="K85" s="441">
        <v>1</v>
      </c>
      <c r="L85" s="441">
        <f>K85</f>
        <v>1</v>
      </c>
      <c r="M85" s="441"/>
      <c r="N85" s="441"/>
      <c r="O85" s="441">
        <v>1</v>
      </c>
      <c r="P85" s="441">
        <f>D85+H85+L85</f>
        <v>1</v>
      </c>
      <c r="Q85" s="441"/>
      <c r="R85" s="441"/>
      <c r="S85" s="442">
        <f t="shared" ref="S85:T87" si="14">O85+Q85/2</f>
        <v>1</v>
      </c>
      <c r="T85" s="442">
        <f t="shared" si="14"/>
        <v>1</v>
      </c>
    </row>
    <row r="86" spans="1:20" s="15" customFormat="1" ht="14.45" customHeight="1" x14ac:dyDescent="0.25">
      <c r="A86" s="395" t="s">
        <v>124</v>
      </c>
      <c r="B86" s="443" t="s">
        <v>670</v>
      </c>
      <c r="C86" s="438"/>
      <c r="D86" s="439"/>
      <c r="E86" s="439"/>
      <c r="F86" s="439"/>
      <c r="G86" s="439"/>
      <c r="H86" s="440"/>
      <c r="I86" s="440"/>
      <c r="J86" s="440"/>
      <c r="K86" s="441">
        <v>2</v>
      </c>
      <c r="L86" s="441">
        <f>K86</f>
        <v>2</v>
      </c>
      <c r="M86" s="441"/>
      <c r="N86" s="441"/>
      <c r="O86" s="441">
        <v>2</v>
      </c>
      <c r="P86" s="441">
        <f>D86+H86+L86</f>
        <v>2</v>
      </c>
      <c r="Q86" s="441"/>
      <c r="R86" s="441"/>
      <c r="S86" s="442">
        <f t="shared" si="14"/>
        <v>2</v>
      </c>
      <c r="T86" s="442">
        <f t="shared" si="14"/>
        <v>2</v>
      </c>
    </row>
    <row r="87" spans="1:20" s="15" customFormat="1" ht="14.45" customHeight="1" x14ac:dyDescent="0.25">
      <c r="A87" s="395" t="s">
        <v>127</v>
      </c>
      <c r="B87" s="443" t="s">
        <v>671</v>
      </c>
      <c r="C87" s="438"/>
      <c r="D87" s="439"/>
      <c r="E87" s="439"/>
      <c r="F87" s="439"/>
      <c r="G87" s="439"/>
      <c r="H87" s="440"/>
      <c r="I87" s="440"/>
      <c r="J87" s="440"/>
      <c r="K87" s="441">
        <v>1</v>
      </c>
      <c r="L87" s="441">
        <f>K87</f>
        <v>1</v>
      </c>
      <c r="M87" s="441"/>
      <c r="N87" s="441"/>
      <c r="O87" s="441">
        <v>1</v>
      </c>
      <c r="P87" s="441">
        <f>D87+H87+L87</f>
        <v>1</v>
      </c>
      <c r="Q87" s="441"/>
      <c r="R87" s="441"/>
      <c r="S87" s="442">
        <f t="shared" si="14"/>
        <v>1</v>
      </c>
      <c r="T87" s="442">
        <f t="shared" si="14"/>
        <v>1</v>
      </c>
    </row>
    <row r="88" spans="1:20" s="15" customFormat="1" ht="14.45" customHeight="1" x14ac:dyDescent="0.25">
      <c r="A88" s="395" t="s">
        <v>130</v>
      </c>
      <c r="B88" s="443" t="s">
        <v>832</v>
      </c>
      <c r="C88" s="438"/>
      <c r="D88" s="439"/>
      <c r="E88" s="439"/>
      <c r="F88" s="439"/>
      <c r="G88" s="439"/>
      <c r="H88" s="440"/>
      <c r="I88" s="440"/>
      <c r="J88" s="440"/>
      <c r="K88" s="441">
        <v>0.5</v>
      </c>
      <c r="L88" s="441">
        <f>K88</f>
        <v>0.5</v>
      </c>
      <c r="M88" s="441"/>
      <c r="N88" s="441"/>
      <c r="O88" s="441">
        <f>K88+M88</f>
        <v>0.5</v>
      </c>
      <c r="P88" s="441">
        <f>D88+H88+L88</f>
        <v>0.5</v>
      </c>
      <c r="Q88" s="441"/>
      <c r="R88" s="441"/>
      <c r="S88" s="444">
        <f>O88+Q88</f>
        <v>0.5</v>
      </c>
      <c r="T88" s="445">
        <f>P88+R88/2</f>
        <v>0.5</v>
      </c>
    </row>
    <row r="89" spans="1:20" s="15" customFormat="1" ht="14.45" customHeight="1" x14ac:dyDescent="0.25">
      <c r="A89" s="395" t="s">
        <v>131</v>
      </c>
      <c r="B89" s="446" t="s">
        <v>672</v>
      </c>
      <c r="C89" s="438"/>
      <c r="D89" s="439"/>
      <c r="E89" s="439"/>
      <c r="F89" s="439"/>
      <c r="G89" s="439"/>
      <c r="H89" s="440"/>
      <c r="I89" s="440"/>
      <c r="J89" s="440"/>
      <c r="K89" s="441">
        <f>SUM(K66:K88)</f>
        <v>23.5</v>
      </c>
      <c r="L89" s="441">
        <f>K89</f>
        <v>23.5</v>
      </c>
      <c r="M89" s="441">
        <f>SUM(M66:M87)</f>
        <v>0</v>
      </c>
      <c r="N89" s="441">
        <f>SUM(N66:N87)</f>
        <v>0</v>
      </c>
      <c r="O89" s="441">
        <f>SUM(O66:O88)</f>
        <v>23.5</v>
      </c>
      <c r="P89" s="441">
        <f>D89+H89+L89</f>
        <v>23.5</v>
      </c>
      <c r="Q89" s="441">
        <f>SUM(Q66:Q87)</f>
        <v>0</v>
      </c>
      <c r="R89" s="441">
        <f>SUM(R66:R87)</f>
        <v>0</v>
      </c>
      <c r="S89" s="445">
        <f>O89+Q89/2</f>
        <v>23.5</v>
      </c>
      <c r="T89" s="445">
        <f>SUM(T66:T88)</f>
        <v>23.5</v>
      </c>
    </row>
    <row r="90" spans="1:20" s="15" customFormat="1" ht="14.45" customHeight="1" x14ac:dyDescent="0.25">
      <c r="A90" s="395"/>
      <c r="B90" s="430"/>
      <c r="C90" s="447"/>
      <c r="D90" s="448"/>
      <c r="E90" s="448"/>
      <c r="F90" s="448"/>
      <c r="G90" s="448"/>
      <c r="H90" s="449"/>
      <c r="I90" s="449"/>
      <c r="J90" s="449"/>
      <c r="K90" s="450"/>
      <c r="L90" s="450"/>
      <c r="M90" s="450"/>
      <c r="N90" s="450"/>
      <c r="O90" s="450"/>
      <c r="P90" s="450"/>
      <c r="Q90" s="450"/>
      <c r="R90" s="450"/>
      <c r="S90" s="451"/>
      <c r="T90" s="450"/>
    </row>
    <row r="91" spans="1:20" s="15" customFormat="1" ht="14.45" customHeight="1" x14ac:dyDescent="0.25">
      <c r="A91" s="395"/>
      <c r="B91" s="434"/>
      <c r="C91" s="425"/>
      <c r="D91" s="403"/>
      <c r="E91" s="403"/>
      <c r="F91" s="403"/>
      <c r="G91" s="403"/>
      <c r="H91" s="419"/>
      <c r="I91" s="419"/>
      <c r="J91" s="419"/>
      <c r="K91" s="404"/>
      <c r="L91" s="404"/>
      <c r="M91" s="404"/>
      <c r="N91" s="404"/>
      <c r="O91" s="404"/>
      <c r="P91" s="404"/>
      <c r="Q91" s="404"/>
      <c r="R91" s="404"/>
      <c r="S91" s="435"/>
      <c r="T91" s="404"/>
    </row>
    <row r="92" spans="1:20" s="15" customFormat="1" ht="14.45" customHeight="1" x14ac:dyDescent="0.25">
      <c r="A92" s="395"/>
      <c r="B92" s="434"/>
      <c r="C92" s="425"/>
      <c r="D92" s="403"/>
      <c r="E92" s="403"/>
      <c r="F92" s="403"/>
      <c r="G92" s="403"/>
      <c r="H92" s="419"/>
      <c r="I92" s="419"/>
      <c r="J92" s="419"/>
      <c r="K92" s="404"/>
      <c r="L92" s="404"/>
      <c r="M92" s="404"/>
      <c r="N92" s="404"/>
      <c r="O92" s="404"/>
      <c r="P92" s="404"/>
      <c r="Q92" s="404"/>
      <c r="R92" s="404"/>
      <c r="S92" s="435"/>
      <c r="T92" s="404"/>
    </row>
    <row r="93" spans="1:20" s="15" customFormat="1" ht="14.45" customHeight="1" x14ac:dyDescent="0.25">
      <c r="A93" s="487" t="s">
        <v>134</v>
      </c>
      <c r="B93" s="488" t="s">
        <v>487</v>
      </c>
      <c r="C93" s="489"/>
      <c r="D93" s="490"/>
      <c r="E93" s="490"/>
      <c r="F93" s="490"/>
      <c r="G93" s="490"/>
      <c r="H93" s="491"/>
      <c r="I93" s="491"/>
      <c r="J93" s="491"/>
      <c r="K93" s="474"/>
      <c r="L93" s="474"/>
      <c r="M93" s="474"/>
      <c r="N93" s="474"/>
      <c r="O93" s="474"/>
      <c r="P93" s="474"/>
      <c r="Q93" s="474"/>
      <c r="R93" s="474"/>
      <c r="S93" s="492"/>
      <c r="T93" s="474"/>
    </row>
    <row r="94" spans="1:20" s="15" customFormat="1" ht="14.45" customHeight="1" x14ac:dyDescent="0.25">
      <c r="A94" s="487" t="s">
        <v>135</v>
      </c>
      <c r="B94" s="493" t="s">
        <v>488</v>
      </c>
      <c r="C94" s="494"/>
      <c r="D94" s="495"/>
      <c r="E94" s="495"/>
      <c r="F94" s="495"/>
      <c r="G94" s="495"/>
      <c r="H94" s="496"/>
      <c r="I94" s="496"/>
      <c r="J94" s="496"/>
      <c r="K94" s="496">
        <v>13</v>
      </c>
      <c r="L94" s="496">
        <f>K94</f>
        <v>13</v>
      </c>
      <c r="M94" s="497"/>
      <c r="N94" s="497"/>
      <c r="O94" s="496">
        <f>K94</f>
        <v>13</v>
      </c>
      <c r="P94" s="497">
        <f>L94+H94+D94</f>
        <v>13</v>
      </c>
      <c r="Q94" s="497"/>
      <c r="R94" s="497"/>
      <c r="S94" s="496">
        <f t="shared" ref="S94:T97" si="15">O94+Q94/2</f>
        <v>13</v>
      </c>
      <c r="T94" s="497">
        <f t="shared" si="15"/>
        <v>13</v>
      </c>
    </row>
    <row r="95" spans="1:20" s="15" customFormat="1" ht="14.45" customHeight="1" x14ac:dyDescent="0.25">
      <c r="A95" s="487" t="s">
        <v>136</v>
      </c>
      <c r="B95" s="493" t="s">
        <v>1029</v>
      </c>
      <c r="C95" s="494"/>
      <c r="D95" s="495"/>
      <c r="E95" s="495"/>
      <c r="F95" s="495"/>
      <c r="G95" s="495"/>
      <c r="H95" s="496"/>
      <c r="I95" s="496"/>
      <c r="J95" s="496"/>
      <c r="K95" s="496">
        <v>8</v>
      </c>
      <c r="L95" s="496">
        <f>K95</f>
        <v>8</v>
      </c>
      <c r="M95" s="497"/>
      <c r="N95" s="497"/>
      <c r="O95" s="496">
        <f>K95</f>
        <v>8</v>
      </c>
      <c r="P95" s="497">
        <f>O95</f>
        <v>8</v>
      </c>
      <c r="Q95" s="497"/>
      <c r="R95" s="497"/>
      <c r="S95" s="496">
        <f t="shared" si="15"/>
        <v>8</v>
      </c>
      <c r="T95" s="497">
        <f t="shared" si="15"/>
        <v>8</v>
      </c>
    </row>
    <row r="96" spans="1:20" s="15" customFormat="1" ht="14.45" customHeight="1" x14ac:dyDescent="0.25">
      <c r="A96" s="487"/>
      <c r="B96" s="493" t="s">
        <v>1030</v>
      </c>
      <c r="C96" s="494"/>
      <c r="D96" s="495"/>
      <c r="E96" s="495"/>
      <c r="F96" s="495"/>
      <c r="G96" s="495"/>
      <c r="H96" s="496"/>
      <c r="I96" s="496"/>
      <c r="J96" s="496"/>
      <c r="K96" s="496">
        <v>2</v>
      </c>
      <c r="L96" s="496">
        <f>K96</f>
        <v>2</v>
      </c>
      <c r="M96" s="497"/>
      <c r="N96" s="497"/>
      <c r="O96" s="496">
        <f>K96</f>
        <v>2</v>
      </c>
      <c r="P96" s="497">
        <f>O96</f>
        <v>2</v>
      </c>
      <c r="Q96" s="497"/>
      <c r="R96" s="497"/>
      <c r="S96" s="496">
        <f t="shared" si="15"/>
        <v>2</v>
      </c>
      <c r="T96" s="497">
        <f t="shared" si="15"/>
        <v>2</v>
      </c>
    </row>
    <row r="97" spans="1:238" s="15" customFormat="1" ht="14.45" customHeight="1" x14ac:dyDescent="0.25">
      <c r="A97" s="487" t="s">
        <v>137</v>
      </c>
      <c r="B97" s="493" t="s">
        <v>1031</v>
      </c>
      <c r="C97" s="494"/>
      <c r="D97" s="495"/>
      <c r="E97" s="495"/>
      <c r="F97" s="495"/>
      <c r="G97" s="495"/>
      <c r="H97" s="496"/>
      <c r="I97" s="496"/>
      <c r="J97" s="496"/>
      <c r="K97" s="496">
        <v>1</v>
      </c>
      <c r="L97" s="496">
        <f>K97</f>
        <v>1</v>
      </c>
      <c r="M97" s="497"/>
      <c r="N97" s="497"/>
      <c r="O97" s="496">
        <f>K97</f>
        <v>1</v>
      </c>
      <c r="P97" s="497">
        <f>O97</f>
        <v>1</v>
      </c>
      <c r="Q97" s="497"/>
      <c r="R97" s="497"/>
      <c r="S97" s="496">
        <f t="shared" si="15"/>
        <v>1</v>
      </c>
      <c r="T97" s="497">
        <f t="shared" si="15"/>
        <v>1</v>
      </c>
    </row>
    <row r="98" spans="1:238" s="15" customFormat="1" ht="14.45" customHeight="1" x14ac:dyDescent="0.25">
      <c r="A98" s="487" t="s">
        <v>138</v>
      </c>
      <c r="B98" s="498" t="s">
        <v>872</v>
      </c>
      <c r="C98" s="499"/>
      <c r="D98" s="500"/>
      <c r="E98" s="500"/>
      <c r="F98" s="500"/>
      <c r="G98" s="500"/>
      <c r="H98" s="496"/>
      <c r="I98" s="496"/>
      <c r="J98" s="496"/>
      <c r="K98" s="497">
        <f>K94+K95+K97+K96</f>
        <v>24</v>
      </c>
      <c r="L98" s="497">
        <f t="shared" ref="L98:T98" si="16">L94+L95+L97+L96</f>
        <v>24</v>
      </c>
      <c r="M98" s="497">
        <f t="shared" si="16"/>
        <v>0</v>
      </c>
      <c r="N98" s="497">
        <f t="shared" si="16"/>
        <v>0</v>
      </c>
      <c r="O98" s="497">
        <f t="shared" si="16"/>
        <v>24</v>
      </c>
      <c r="P98" s="497">
        <f t="shared" si="16"/>
        <v>24</v>
      </c>
      <c r="Q98" s="497">
        <f t="shared" si="16"/>
        <v>0</v>
      </c>
      <c r="R98" s="497">
        <f t="shared" si="16"/>
        <v>0</v>
      </c>
      <c r="S98" s="501">
        <f t="shared" si="16"/>
        <v>24</v>
      </c>
      <c r="T98" s="501">
        <f t="shared" si="16"/>
        <v>24</v>
      </c>
    </row>
    <row r="99" spans="1:238" ht="15.75" customHeight="1" x14ac:dyDescent="0.25">
      <c r="A99" s="487"/>
      <c r="B99" s="502"/>
      <c r="C99" s="503"/>
      <c r="D99" s="504"/>
      <c r="E99" s="504"/>
      <c r="F99" s="504"/>
      <c r="G99" s="504"/>
      <c r="H99" s="505"/>
      <c r="I99" s="505"/>
      <c r="J99" s="505"/>
      <c r="K99" s="506"/>
      <c r="L99" s="506"/>
      <c r="M99" s="506"/>
      <c r="N99" s="506"/>
      <c r="O99" s="506"/>
      <c r="P99" s="506"/>
      <c r="Q99" s="506"/>
      <c r="R99" s="506"/>
      <c r="S99" s="506"/>
      <c r="T99" s="507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  <c r="EN99" s="15"/>
      <c r="EO99" s="15"/>
      <c r="EP99" s="15"/>
      <c r="EQ99" s="15"/>
      <c r="ER99" s="15"/>
      <c r="ES99" s="15"/>
      <c r="ET99" s="15"/>
      <c r="EU99" s="15"/>
      <c r="EV99" s="15"/>
      <c r="EW99" s="15"/>
      <c r="EX99" s="15"/>
      <c r="EY99" s="15"/>
      <c r="EZ99" s="15"/>
      <c r="FA99" s="15"/>
      <c r="FB99" s="15"/>
      <c r="FC99" s="15"/>
      <c r="FD99" s="15"/>
      <c r="FE99" s="15"/>
      <c r="FF99" s="15"/>
      <c r="FG99" s="15"/>
      <c r="FH99" s="15"/>
      <c r="FI99" s="15"/>
      <c r="FJ99" s="15"/>
      <c r="FK99" s="15"/>
      <c r="FL99" s="15"/>
      <c r="FM99" s="15"/>
      <c r="FN99" s="15"/>
      <c r="FO99" s="15"/>
      <c r="FP99" s="15"/>
      <c r="FQ99" s="15"/>
      <c r="FR99" s="15"/>
      <c r="FS99" s="15"/>
      <c r="FT99" s="15"/>
      <c r="FU99" s="15"/>
      <c r="FV99" s="15"/>
      <c r="FW99" s="15"/>
      <c r="FX99" s="15"/>
      <c r="FY99" s="15"/>
      <c r="FZ99" s="15"/>
      <c r="GA99" s="15"/>
      <c r="GB99" s="15"/>
      <c r="GC99" s="15"/>
      <c r="GD99" s="15"/>
      <c r="GE99" s="15"/>
      <c r="GF99" s="15"/>
      <c r="GG99" s="15"/>
      <c r="GH99" s="15"/>
      <c r="GI99" s="15"/>
      <c r="GJ99" s="15"/>
      <c r="GK99" s="15"/>
      <c r="GL99" s="15"/>
      <c r="GM99" s="15"/>
      <c r="GN99" s="15"/>
      <c r="GO99" s="15"/>
      <c r="GP99" s="15"/>
      <c r="GQ99" s="15"/>
      <c r="GR99" s="15"/>
      <c r="GS99" s="15"/>
      <c r="GT99" s="15"/>
      <c r="GU99" s="15"/>
      <c r="GV99" s="15"/>
      <c r="GW99" s="15"/>
      <c r="GX99" s="15"/>
      <c r="GY99" s="15"/>
      <c r="GZ99" s="15"/>
      <c r="HA99" s="15"/>
      <c r="HB99" s="15"/>
      <c r="HC99" s="15"/>
      <c r="HD99" s="15"/>
      <c r="HE99" s="15"/>
      <c r="HF99" s="15"/>
      <c r="HG99" s="15"/>
      <c r="HH99" s="15"/>
      <c r="HI99" s="15"/>
      <c r="HJ99" s="15"/>
      <c r="HK99" s="15"/>
      <c r="HL99" s="15"/>
      <c r="HM99" s="15"/>
      <c r="HN99" s="15"/>
      <c r="HO99" s="15"/>
      <c r="HP99" s="15"/>
      <c r="HQ99" s="15"/>
      <c r="HR99" s="15"/>
      <c r="HS99" s="15"/>
      <c r="HT99" s="15"/>
      <c r="HU99" s="15"/>
      <c r="HV99" s="15"/>
      <c r="HW99" s="15"/>
      <c r="HX99" s="15"/>
      <c r="HY99" s="15"/>
      <c r="HZ99" s="15"/>
      <c r="IA99" s="15"/>
      <c r="IB99" s="15"/>
      <c r="IC99" s="15"/>
      <c r="ID99" s="15"/>
    </row>
    <row r="100" spans="1:238" s="15" customFormat="1" ht="14.45" customHeight="1" x14ac:dyDescent="0.25">
      <c r="A100" s="452"/>
      <c r="B100" s="401"/>
      <c r="C100" s="402"/>
      <c r="D100" s="403"/>
      <c r="E100" s="403"/>
      <c r="F100" s="403"/>
      <c r="G100" s="403"/>
      <c r="H100" s="419"/>
      <c r="I100" s="419"/>
      <c r="J100" s="419"/>
      <c r="K100" s="419"/>
      <c r="L100" s="419"/>
      <c r="M100" s="419"/>
      <c r="N100" s="419"/>
      <c r="O100" s="419"/>
      <c r="P100" s="408"/>
      <c r="Q100" s="408"/>
      <c r="R100" s="408"/>
      <c r="S100" s="408"/>
      <c r="T100" s="40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</row>
    <row r="101" spans="1:238" s="15" customFormat="1" ht="15.75" customHeight="1" x14ac:dyDescent="0.25">
      <c r="A101" s="452" t="s">
        <v>140</v>
      </c>
      <c r="B101" s="396" t="s">
        <v>637</v>
      </c>
      <c r="C101" s="397">
        <f>C21+C36+C60</f>
        <v>0</v>
      </c>
      <c r="D101" s="397">
        <f>D21+D36+D60</f>
        <v>0</v>
      </c>
      <c r="E101" s="397"/>
      <c r="F101" s="397"/>
      <c r="G101" s="397">
        <f>G21+G36+G60</f>
        <v>0</v>
      </c>
      <c r="H101" s="397">
        <f>H21+H36+H60</f>
        <v>0</v>
      </c>
      <c r="I101" s="397">
        <f>I21+I36+I60</f>
        <v>0</v>
      </c>
      <c r="J101" s="397">
        <f>J21+J36+J60</f>
        <v>0</v>
      </c>
      <c r="K101" s="397">
        <f t="shared" ref="K101:T101" si="17">K21+K36+K98+K89</f>
        <v>189</v>
      </c>
      <c r="L101" s="397">
        <f t="shared" si="17"/>
        <v>189</v>
      </c>
      <c r="M101" s="397">
        <f t="shared" si="17"/>
        <v>0</v>
      </c>
      <c r="N101" s="397">
        <f t="shared" si="17"/>
        <v>0</v>
      </c>
      <c r="O101" s="397">
        <f t="shared" si="17"/>
        <v>189</v>
      </c>
      <c r="P101" s="397">
        <f t="shared" si="17"/>
        <v>189</v>
      </c>
      <c r="Q101" s="397">
        <f t="shared" si="17"/>
        <v>0</v>
      </c>
      <c r="R101" s="397">
        <f t="shared" si="17"/>
        <v>0</v>
      </c>
      <c r="S101" s="453">
        <f t="shared" si="17"/>
        <v>189</v>
      </c>
      <c r="T101" s="453">
        <f t="shared" si="17"/>
        <v>189</v>
      </c>
    </row>
    <row r="102" spans="1:238" s="15" customFormat="1" ht="14.45" customHeight="1" x14ac:dyDescent="0.25">
      <c r="A102" s="452"/>
      <c r="B102" s="406"/>
      <c r="C102" s="407"/>
      <c r="D102" s="408"/>
      <c r="E102" s="408"/>
      <c r="F102" s="408"/>
      <c r="G102" s="408"/>
      <c r="H102" s="409"/>
      <c r="I102" s="409"/>
      <c r="J102" s="409"/>
      <c r="K102" s="409"/>
      <c r="L102" s="408"/>
      <c r="M102" s="408"/>
      <c r="N102" s="408"/>
      <c r="O102" s="408"/>
      <c r="P102" s="423"/>
      <c r="Q102" s="454"/>
      <c r="R102" s="454"/>
      <c r="S102" s="455"/>
      <c r="T102" s="455"/>
    </row>
    <row r="103" spans="1:238" ht="14.45" customHeight="1" x14ac:dyDescent="0.25">
      <c r="A103" s="452" t="s">
        <v>143</v>
      </c>
      <c r="B103" s="396" t="s">
        <v>561</v>
      </c>
      <c r="C103" s="456">
        <f>C10+C12+C101</f>
        <v>9</v>
      </c>
      <c r="D103" s="457">
        <f>D10+D12+D101</f>
        <v>9</v>
      </c>
      <c r="E103" s="458">
        <f>E10++E12+E101</f>
        <v>0</v>
      </c>
      <c r="F103" s="458">
        <f>F101+F12+F10</f>
        <v>0</v>
      </c>
      <c r="G103" s="456">
        <f>G10+G12+G101</f>
        <v>39</v>
      </c>
      <c r="H103" s="456">
        <f>H10+H12+H101</f>
        <v>39</v>
      </c>
      <c r="I103" s="456">
        <f>I10+I12+I101</f>
        <v>0</v>
      </c>
      <c r="J103" s="456">
        <f>J10+J12+J101</f>
        <v>0</v>
      </c>
      <c r="K103" s="459">
        <f>K101</f>
        <v>189</v>
      </c>
      <c r="L103" s="459">
        <f>L10+L12+L101</f>
        <v>189</v>
      </c>
      <c r="M103" s="459">
        <f>M10+M12+M101</f>
        <v>0</v>
      </c>
      <c r="N103" s="459">
        <f>N10+N12+N101</f>
        <v>0</v>
      </c>
      <c r="O103" s="399">
        <f>C103+G103+K103</f>
        <v>237</v>
      </c>
      <c r="P103" s="414">
        <f>P101+P12+P10</f>
        <v>237</v>
      </c>
      <c r="Q103" s="460">
        <f>Q10+Q12+Q101</f>
        <v>0</v>
      </c>
      <c r="R103" s="461">
        <f>R10+R12+R101</f>
        <v>0</v>
      </c>
      <c r="S103" s="399">
        <f>S10+S12+S101</f>
        <v>237</v>
      </c>
      <c r="T103" s="462">
        <f>T101+T12+T10</f>
        <v>237</v>
      </c>
      <c r="U103" s="23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  <c r="FO103" s="15"/>
      <c r="FP103" s="15"/>
      <c r="FQ103" s="15"/>
      <c r="FR103" s="15"/>
      <c r="FS103" s="15"/>
      <c r="FT103" s="15"/>
      <c r="FU103" s="15"/>
      <c r="FV103" s="15"/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  <c r="GN103" s="15"/>
      <c r="GO103" s="15"/>
      <c r="GP103" s="15"/>
      <c r="GQ103" s="15"/>
      <c r="GR103" s="15"/>
      <c r="GS103" s="15"/>
      <c r="GT103" s="15"/>
      <c r="GU103" s="15"/>
      <c r="GV103" s="15"/>
      <c r="GW103" s="15"/>
      <c r="GX103" s="15"/>
      <c r="GY103" s="15"/>
      <c r="GZ103" s="15"/>
      <c r="HA103" s="15"/>
      <c r="HB103" s="15"/>
      <c r="HC103" s="15"/>
      <c r="HD103" s="15"/>
      <c r="HE103" s="15"/>
      <c r="HF103" s="15"/>
      <c r="HG103" s="15"/>
      <c r="HH103" s="15"/>
      <c r="HI103" s="15"/>
      <c r="HJ103" s="15"/>
      <c r="HK103" s="15"/>
      <c r="HL103" s="15"/>
      <c r="HM103" s="15"/>
      <c r="HN103" s="15"/>
      <c r="HO103" s="15"/>
      <c r="HP103" s="15"/>
      <c r="HQ103" s="15"/>
      <c r="HR103" s="15"/>
      <c r="HS103" s="15"/>
      <c r="HT103" s="15"/>
      <c r="HU103" s="15"/>
      <c r="HV103" s="15"/>
      <c r="HW103" s="15"/>
      <c r="HX103" s="15"/>
      <c r="HY103" s="15"/>
      <c r="HZ103" s="15"/>
      <c r="IA103" s="15"/>
      <c r="IB103" s="15"/>
      <c r="IC103" s="15"/>
      <c r="ID103" s="15"/>
    </row>
    <row r="104" spans="1:238" ht="15.75" customHeight="1" x14ac:dyDescent="0.25">
      <c r="A104" s="400"/>
      <c r="B104" s="434"/>
      <c r="C104" s="425"/>
      <c r="D104" s="404"/>
      <c r="E104" s="404"/>
      <c r="F104" s="404"/>
      <c r="G104" s="404"/>
      <c r="H104" s="404"/>
      <c r="I104" s="404"/>
      <c r="J104" s="404"/>
      <c r="K104" s="404"/>
      <c r="L104" s="404"/>
      <c r="M104" s="404"/>
      <c r="N104" s="404"/>
      <c r="O104" s="463"/>
      <c r="P104" s="463"/>
      <c r="Q104" s="464"/>
      <c r="R104" s="464"/>
      <c r="S104" s="464"/>
      <c r="T104" s="464"/>
    </row>
    <row r="105" spans="1:238" ht="30" customHeight="1" x14ac:dyDescent="0.25">
      <c r="A105" s="400"/>
      <c r="B105" s="2244" t="s">
        <v>873</v>
      </c>
      <c r="C105" s="2244"/>
      <c r="D105" s="2244"/>
      <c r="E105" s="2244"/>
      <c r="F105" s="2244"/>
      <c r="G105" s="2244"/>
      <c r="H105" s="2244"/>
      <c r="I105" s="2244"/>
      <c r="J105" s="2244"/>
      <c r="K105" s="2244"/>
      <c r="L105" s="2244"/>
      <c r="M105" s="2244"/>
      <c r="N105" s="2244"/>
      <c r="O105" s="2244"/>
      <c r="P105" s="2244"/>
      <c r="Q105" s="2244"/>
      <c r="R105" s="2244"/>
      <c r="S105" s="2244"/>
      <c r="T105" s="2244"/>
      <c r="U105" s="192"/>
    </row>
    <row r="106" spans="1:238" ht="29.25" customHeight="1" x14ac:dyDescent="0.25">
      <c r="A106" s="400"/>
      <c r="B106" s="2241" t="s">
        <v>892</v>
      </c>
      <c r="C106" s="2241"/>
      <c r="D106" s="2241"/>
      <c r="E106" s="2241"/>
      <c r="F106" s="2241"/>
      <c r="G106" s="2241"/>
      <c r="H106" s="2241"/>
      <c r="I106" s="2241"/>
      <c r="J106" s="2241"/>
      <c r="K106" s="2241"/>
      <c r="L106" s="2241"/>
      <c r="M106" s="2241"/>
      <c r="N106" s="2241"/>
      <c r="O106" s="2241"/>
      <c r="P106" s="2241"/>
      <c r="Q106" s="2241"/>
      <c r="R106" s="2241"/>
      <c r="S106" s="2241"/>
      <c r="T106" s="2241"/>
      <c r="U106" s="192"/>
    </row>
    <row r="107" spans="1:238" ht="13.9" customHeight="1" x14ac:dyDescent="0.25">
      <c r="A107" s="400"/>
      <c r="B107" s="465" t="s">
        <v>264</v>
      </c>
      <c r="C107" s="400"/>
      <c r="D107" s="400"/>
      <c r="E107" s="400"/>
      <c r="F107" s="400"/>
      <c r="G107" s="400"/>
      <c r="H107" s="400"/>
      <c r="I107" s="400"/>
      <c r="J107" s="400"/>
      <c r="K107" s="400"/>
      <c r="L107" s="400"/>
      <c r="M107" s="400"/>
      <c r="N107" s="400"/>
      <c r="O107" s="400"/>
      <c r="P107" s="400"/>
      <c r="Q107" s="400"/>
      <c r="R107" s="400"/>
      <c r="S107" s="400"/>
      <c r="T107" s="400"/>
    </row>
    <row r="108" spans="1:238" ht="13.9" customHeight="1" x14ac:dyDescent="0.25">
      <c r="A108" s="400"/>
      <c r="B108" s="465"/>
      <c r="C108" s="400"/>
      <c r="D108" s="400"/>
      <c r="E108" s="400"/>
      <c r="F108" s="400"/>
      <c r="G108" s="400"/>
      <c r="H108" s="400"/>
      <c r="I108" s="400"/>
      <c r="J108" s="400"/>
      <c r="K108" s="400"/>
      <c r="L108" s="400"/>
      <c r="M108" s="400"/>
      <c r="N108" s="400"/>
      <c r="O108" s="400"/>
      <c r="P108" s="400"/>
      <c r="Q108" s="400"/>
      <c r="R108" s="400"/>
      <c r="S108" s="400"/>
      <c r="T108" s="400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9" scale="55" firstPageNumber="0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2234" t="s">
        <v>895</v>
      </c>
      <c r="B1" s="2234"/>
      <c r="C1" s="2234"/>
      <c r="D1" s="2234"/>
      <c r="E1" s="2234"/>
      <c r="F1" s="2234"/>
      <c r="G1" s="2234"/>
      <c r="H1" s="2234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</row>
    <row r="2" spans="1:35" x14ac:dyDescent="0.2">
      <c r="C2" t="s">
        <v>306</v>
      </c>
    </row>
    <row r="3" spans="1:35" ht="14.25" x14ac:dyDescent="0.2">
      <c r="A3" s="2245" t="s">
        <v>295</v>
      </c>
      <c r="B3" s="2245"/>
      <c r="C3" s="2245"/>
      <c r="D3" s="2245"/>
      <c r="E3" s="2245"/>
      <c r="F3" s="2245"/>
      <c r="G3" s="2245"/>
      <c r="H3" s="2245"/>
    </row>
    <row r="4" spans="1:35" ht="14.25" x14ac:dyDescent="0.2">
      <c r="A4" s="2245" t="s">
        <v>296</v>
      </c>
      <c r="B4" s="2245"/>
      <c r="C4" s="2245"/>
      <c r="D4" s="2245"/>
      <c r="E4" s="2245"/>
      <c r="F4" s="2245"/>
      <c r="G4" s="2245"/>
      <c r="H4" s="2245"/>
    </row>
    <row r="5" spans="1:35" ht="14.25" x14ac:dyDescent="0.2">
      <c r="A5" s="2246" t="s">
        <v>54</v>
      </c>
      <c r="B5" s="2246"/>
      <c r="C5" s="2246"/>
      <c r="D5" s="2246"/>
      <c r="E5" s="2246"/>
      <c r="F5" s="2246"/>
      <c r="G5" s="2246"/>
      <c r="H5" s="2246"/>
    </row>
    <row r="6" spans="1:35" ht="15" x14ac:dyDescent="0.25">
      <c r="A6" s="131"/>
      <c r="B6" s="239"/>
      <c r="C6" s="239"/>
      <c r="D6" s="239"/>
      <c r="E6" s="239"/>
    </row>
    <row r="7" spans="1:35" ht="14.25" customHeight="1" x14ac:dyDescent="0.2">
      <c r="A7" s="2247"/>
      <c r="B7" s="240" t="s">
        <v>56</v>
      </c>
      <c r="C7" s="240" t="s">
        <v>57</v>
      </c>
      <c r="D7" s="240" t="s">
        <v>58</v>
      </c>
      <c r="E7" s="240" t="s">
        <v>59</v>
      </c>
      <c r="F7" s="241" t="s">
        <v>446</v>
      </c>
      <c r="G7" s="241" t="s">
        <v>447</v>
      </c>
      <c r="H7" s="241" t="s">
        <v>448</v>
      </c>
    </row>
    <row r="8" spans="1:35" ht="14.25" customHeight="1" x14ac:dyDescent="0.2">
      <c r="A8" s="2247"/>
      <c r="B8" s="2248" t="s">
        <v>696</v>
      </c>
      <c r="C8" s="2249" t="s">
        <v>298</v>
      </c>
      <c r="D8" s="2250" t="s">
        <v>299</v>
      </c>
      <c r="E8" s="2251"/>
      <c r="F8" s="2252"/>
    </row>
    <row r="9" spans="1:35" ht="15.75" x14ac:dyDescent="0.25">
      <c r="A9" s="2247"/>
      <c r="B9" s="2248"/>
      <c r="C9" s="2249"/>
      <c r="D9" s="2250"/>
      <c r="E9" s="134">
        <v>2015</v>
      </c>
      <c r="F9" s="242">
        <v>2017</v>
      </c>
      <c r="G9" s="264">
        <v>2017</v>
      </c>
      <c r="H9" s="264">
        <v>2018</v>
      </c>
    </row>
    <row r="10" spans="1:35" ht="15" x14ac:dyDescent="0.25">
      <c r="A10" s="243"/>
      <c r="B10" s="244" t="s">
        <v>305</v>
      </c>
      <c r="C10" s="245"/>
      <c r="D10" s="265"/>
      <c r="E10" s="245"/>
    </row>
    <row r="11" spans="1:35" ht="15" x14ac:dyDescent="0.25">
      <c r="A11" s="246">
        <v>1</v>
      </c>
      <c r="B11" s="247" t="s">
        <v>697</v>
      </c>
      <c r="C11" s="248" t="s">
        <v>698</v>
      </c>
      <c r="D11" s="266" t="s">
        <v>311</v>
      </c>
      <c r="E11" s="249">
        <v>41</v>
      </c>
      <c r="F11" s="249">
        <v>50</v>
      </c>
      <c r="G11" s="249">
        <v>50</v>
      </c>
      <c r="H11" s="249">
        <v>50</v>
      </c>
    </row>
    <row r="12" spans="1:35" ht="15" x14ac:dyDescent="0.25">
      <c r="A12" s="246">
        <v>2</v>
      </c>
      <c r="B12" s="247" t="s">
        <v>699</v>
      </c>
      <c r="C12" s="248" t="s">
        <v>700</v>
      </c>
      <c r="D12" s="266" t="s">
        <v>311</v>
      </c>
      <c r="E12" s="249">
        <v>125</v>
      </c>
      <c r="F12" s="249">
        <v>147</v>
      </c>
      <c r="G12" s="249">
        <v>147</v>
      </c>
      <c r="H12" s="249">
        <v>147</v>
      </c>
    </row>
    <row r="13" spans="1:35" ht="25.5" customHeight="1" x14ac:dyDescent="0.25">
      <c r="A13" s="246">
        <v>3</v>
      </c>
      <c r="B13" s="250" t="s">
        <v>701</v>
      </c>
      <c r="C13" s="251" t="s">
        <v>680</v>
      </c>
      <c r="D13" s="267" t="s">
        <v>311</v>
      </c>
      <c r="E13" s="252"/>
      <c r="F13" s="252">
        <v>240</v>
      </c>
      <c r="G13" s="252">
        <v>240</v>
      </c>
      <c r="H13" s="252">
        <v>240</v>
      </c>
    </row>
    <row r="14" spans="1:35" ht="15" x14ac:dyDescent="0.25">
      <c r="A14" s="246">
        <v>4</v>
      </c>
      <c r="B14" s="247" t="s">
        <v>354</v>
      </c>
      <c r="C14" s="248" t="s">
        <v>702</v>
      </c>
      <c r="D14" s="266" t="s">
        <v>311</v>
      </c>
      <c r="E14" s="249">
        <v>330</v>
      </c>
      <c r="F14" s="249">
        <v>335</v>
      </c>
      <c r="G14" s="249">
        <v>335</v>
      </c>
      <c r="H14" s="249">
        <v>335</v>
      </c>
    </row>
    <row r="15" spans="1:35" ht="15" x14ac:dyDescent="0.25">
      <c r="A15" s="246">
        <v>5</v>
      </c>
      <c r="B15" s="247" t="s">
        <v>356</v>
      </c>
      <c r="C15" s="248" t="s">
        <v>703</v>
      </c>
      <c r="D15" s="266" t="s">
        <v>311</v>
      </c>
      <c r="E15" s="249">
        <v>930</v>
      </c>
      <c r="F15" s="249">
        <v>960</v>
      </c>
      <c r="G15" s="249">
        <v>960</v>
      </c>
      <c r="H15" s="249">
        <v>960</v>
      </c>
    </row>
    <row r="16" spans="1:35" ht="15" x14ac:dyDescent="0.25">
      <c r="A16" s="246">
        <v>6</v>
      </c>
      <c r="B16" s="247" t="s">
        <v>704</v>
      </c>
      <c r="C16" s="248" t="s">
        <v>705</v>
      </c>
      <c r="D16" s="266" t="s">
        <v>311</v>
      </c>
      <c r="E16" s="249"/>
      <c r="F16" s="249">
        <v>700</v>
      </c>
      <c r="G16" s="249">
        <v>700</v>
      </c>
      <c r="H16" s="249">
        <v>700</v>
      </c>
    </row>
    <row r="17" spans="1:8" ht="15" x14ac:dyDescent="0.25">
      <c r="A17" s="246">
        <v>7</v>
      </c>
      <c r="B17" s="248" t="s">
        <v>374</v>
      </c>
      <c r="C17" s="248" t="s">
        <v>706</v>
      </c>
      <c r="D17" s="268" t="s">
        <v>311</v>
      </c>
      <c r="E17" s="249">
        <v>225</v>
      </c>
      <c r="F17" s="249">
        <v>271</v>
      </c>
      <c r="G17" s="249">
        <v>271</v>
      </c>
      <c r="H17" s="249">
        <v>271</v>
      </c>
    </row>
    <row r="18" spans="1:8" ht="24.75" customHeight="1" x14ac:dyDescent="0.25">
      <c r="A18" s="246">
        <v>8</v>
      </c>
      <c r="B18" s="253" t="s">
        <v>707</v>
      </c>
      <c r="C18" s="254" t="s">
        <v>708</v>
      </c>
      <c r="D18" s="269" t="s">
        <v>311</v>
      </c>
      <c r="E18" s="255">
        <v>233</v>
      </c>
      <c r="F18" s="255">
        <v>236</v>
      </c>
      <c r="G18" s="255">
        <v>236</v>
      </c>
      <c r="H18" s="255">
        <v>236</v>
      </c>
    </row>
    <row r="19" spans="1:8" ht="20.25" customHeight="1" x14ac:dyDescent="0.25">
      <c r="A19" s="246">
        <v>9</v>
      </c>
      <c r="B19" s="253" t="s">
        <v>380</v>
      </c>
      <c r="C19" s="254" t="s">
        <v>709</v>
      </c>
      <c r="D19" s="269" t="s">
        <v>311</v>
      </c>
      <c r="E19" s="255">
        <v>250</v>
      </c>
      <c r="F19" s="255">
        <v>200</v>
      </c>
      <c r="G19" s="255">
        <v>200</v>
      </c>
      <c r="H19" s="255">
        <v>200</v>
      </c>
    </row>
    <row r="20" spans="1:8" ht="27.75" customHeight="1" x14ac:dyDescent="0.25">
      <c r="A20" s="246">
        <v>10</v>
      </c>
      <c r="B20" s="253" t="s">
        <v>391</v>
      </c>
      <c r="C20" s="254" t="s">
        <v>710</v>
      </c>
      <c r="D20" s="269" t="s">
        <v>311</v>
      </c>
      <c r="E20" s="255">
        <v>1800</v>
      </c>
      <c r="F20" s="255">
        <v>1800</v>
      </c>
      <c r="G20" s="255">
        <v>1800</v>
      </c>
      <c r="H20" s="255">
        <v>1800</v>
      </c>
    </row>
    <row r="21" spans="1:8" ht="28.5" customHeight="1" x14ac:dyDescent="0.25">
      <c r="A21" s="246">
        <v>11</v>
      </c>
      <c r="B21" s="253" t="s">
        <v>393</v>
      </c>
      <c r="C21" s="254" t="s">
        <v>711</v>
      </c>
      <c r="D21" s="269" t="s">
        <v>311</v>
      </c>
      <c r="E21" s="255">
        <v>2000</v>
      </c>
      <c r="F21" s="255">
        <v>2000</v>
      </c>
      <c r="G21" s="255">
        <v>2000</v>
      </c>
      <c r="H21" s="255">
        <v>2000</v>
      </c>
    </row>
    <row r="22" spans="1:8" ht="48" customHeight="1" x14ac:dyDescent="0.2">
      <c r="A22" s="270">
        <v>12</v>
      </c>
      <c r="B22" s="256" t="s">
        <v>712</v>
      </c>
      <c r="C22" s="271" t="s">
        <v>713</v>
      </c>
      <c r="D22" s="272" t="s">
        <v>311</v>
      </c>
      <c r="E22" s="273"/>
      <c r="F22" s="273">
        <v>97</v>
      </c>
      <c r="G22" s="273">
        <v>97</v>
      </c>
      <c r="H22" s="273">
        <v>97</v>
      </c>
    </row>
    <row r="23" spans="1:8" ht="30" customHeight="1" x14ac:dyDescent="0.25">
      <c r="A23" s="246">
        <v>13</v>
      </c>
      <c r="B23" s="253" t="s">
        <v>714</v>
      </c>
      <c r="C23" s="254" t="s">
        <v>715</v>
      </c>
      <c r="D23" s="269">
        <v>43465</v>
      </c>
      <c r="E23" s="255"/>
      <c r="F23" s="255">
        <v>991</v>
      </c>
      <c r="G23" s="255">
        <v>991</v>
      </c>
      <c r="H23" s="255">
        <v>991</v>
      </c>
    </row>
    <row r="24" spans="1:8" ht="33" customHeight="1" x14ac:dyDescent="0.25">
      <c r="A24" s="246">
        <v>14</v>
      </c>
      <c r="B24" s="253" t="s">
        <v>716</v>
      </c>
      <c r="C24" s="254" t="s">
        <v>717</v>
      </c>
      <c r="D24" s="269" t="s">
        <v>311</v>
      </c>
      <c r="E24" s="255"/>
      <c r="F24" s="255">
        <v>515</v>
      </c>
      <c r="G24" s="255">
        <v>515</v>
      </c>
      <c r="H24" s="255">
        <v>515</v>
      </c>
    </row>
    <row r="25" spans="1:8" ht="15" x14ac:dyDescent="0.25">
      <c r="A25" s="246">
        <v>17</v>
      </c>
      <c r="B25" s="258" t="s">
        <v>718</v>
      </c>
      <c r="C25" s="258" t="s">
        <v>719</v>
      </c>
      <c r="D25" s="274">
        <v>43009</v>
      </c>
      <c r="E25" s="259"/>
      <c r="F25" s="260">
        <v>3500</v>
      </c>
      <c r="G25" s="260">
        <v>3500</v>
      </c>
      <c r="H25" s="260">
        <v>3500</v>
      </c>
    </row>
    <row r="26" spans="1:8" ht="15" x14ac:dyDescent="0.25">
      <c r="A26" s="246">
        <v>22</v>
      </c>
      <c r="B26" s="258" t="s">
        <v>720</v>
      </c>
      <c r="C26" s="258" t="s">
        <v>721</v>
      </c>
      <c r="D26" s="274" t="s">
        <v>311</v>
      </c>
      <c r="E26" s="261"/>
      <c r="F26" s="260">
        <v>248</v>
      </c>
      <c r="G26" s="260">
        <v>248</v>
      </c>
      <c r="H26" s="260">
        <v>248</v>
      </c>
    </row>
    <row r="27" spans="1:8" ht="15.75" x14ac:dyDescent="0.25">
      <c r="A27" s="246">
        <v>23</v>
      </c>
      <c r="B27" s="258" t="s">
        <v>722</v>
      </c>
      <c r="C27" s="258" t="s">
        <v>723</v>
      </c>
      <c r="D27" s="263" t="s">
        <v>311</v>
      </c>
      <c r="E27" s="262"/>
      <c r="F27" s="260">
        <v>168</v>
      </c>
      <c r="G27" s="260">
        <v>168</v>
      </c>
      <c r="H27" s="260">
        <v>168</v>
      </c>
    </row>
    <row r="28" spans="1:8" ht="15.75" x14ac:dyDescent="0.25">
      <c r="A28" s="275">
        <v>24</v>
      </c>
      <c r="B28" s="258" t="s">
        <v>724</v>
      </c>
      <c r="C28" s="258" t="s">
        <v>725</v>
      </c>
      <c r="D28" s="263" t="s">
        <v>311</v>
      </c>
      <c r="E28" s="262"/>
      <c r="F28" s="260">
        <v>76</v>
      </c>
      <c r="G28" s="260">
        <v>76</v>
      </c>
      <c r="H28" s="260">
        <v>76</v>
      </c>
    </row>
    <row r="29" spans="1:8" ht="15.75" x14ac:dyDescent="0.25">
      <c r="A29" s="246">
        <v>25</v>
      </c>
      <c r="B29" s="262"/>
      <c r="C29" s="258" t="s">
        <v>726</v>
      </c>
      <c r="D29" s="263" t="s">
        <v>311</v>
      </c>
      <c r="E29" s="262"/>
      <c r="F29" s="257">
        <v>127</v>
      </c>
      <c r="G29" s="257">
        <v>127</v>
      </c>
      <c r="H29" s="257">
        <v>127</v>
      </c>
    </row>
    <row r="30" spans="1:8" ht="15" x14ac:dyDescent="0.25">
      <c r="A30" s="246">
        <v>26</v>
      </c>
      <c r="B30" s="258" t="s">
        <v>727</v>
      </c>
      <c r="C30" s="258" t="s">
        <v>728</v>
      </c>
      <c r="D30" s="274">
        <v>42855</v>
      </c>
      <c r="E30" s="261"/>
      <c r="F30" s="260">
        <v>1531</v>
      </c>
      <c r="G30" s="260">
        <v>1531</v>
      </c>
      <c r="H30" s="260">
        <v>1531</v>
      </c>
    </row>
    <row r="31" spans="1:8" ht="15" x14ac:dyDescent="0.25">
      <c r="A31" s="246">
        <v>27</v>
      </c>
      <c r="B31" s="258" t="s">
        <v>695</v>
      </c>
      <c r="C31" s="258" t="s">
        <v>729</v>
      </c>
      <c r="D31" s="274">
        <v>42855</v>
      </c>
      <c r="E31" s="261"/>
      <c r="F31" s="260">
        <v>3446</v>
      </c>
      <c r="G31" s="260">
        <v>3446</v>
      </c>
      <c r="H31" s="260">
        <v>3446</v>
      </c>
    </row>
    <row r="32" spans="1:8" ht="15" x14ac:dyDescent="0.25">
      <c r="A32" s="246">
        <v>28</v>
      </c>
      <c r="B32" s="258" t="s">
        <v>694</v>
      </c>
      <c r="C32" s="258" t="s">
        <v>730</v>
      </c>
      <c r="D32" s="274">
        <v>42825</v>
      </c>
      <c r="E32" s="261"/>
      <c r="F32" s="260">
        <v>1727</v>
      </c>
      <c r="G32" s="260">
        <v>1727</v>
      </c>
      <c r="H32" s="260">
        <v>1727</v>
      </c>
    </row>
    <row r="33" spans="1:8" ht="15" x14ac:dyDescent="0.25">
      <c r="A33" s="246">
        <v>29</v>
      </c>
      <c r="B33" s="258" t="s">
        <v>731</v>
      </c>
      <c r="C33" s="258" t="s">
        <v>732</v>
      </c>
      <c r="D33" s="274">
        <v>42916</v>
      </c>
      <c r="E33" s="259"/>
      <c r="F33" s="260">
        <v>1270</v>
      </c>
      <c r="G33" s="260">
        <v>1270</v>
      </c>
      <c r="H33" s="260">
        <v>1270</v>
      </c>
    </row>
    <row r="34" spans="1:8" ht="15" x14ac:dyDescent="0.25">
      <c r="A34" s="246">
        <v>30</v>
      </c>
      <c r="B34" s="258"/>
      <c r="C34" s="258" t="s">
        <v>733</v>
      </c>
      <c r="D34" s="274" t="s">
        <v>311</v>
      </c>
      <c r="E34" s="259"/>
      <c r="F34" s="260">
        <v>355</v>
      </c>
      <c r="G34" s="260">
        <v>355</v>
      </c>
      <c r="H34" s="260">
        <v>355</v>
      </c>
    </row>
    <row r="35" spans="1:8" ht="15" x14ac:dyDescent="0.25">
      <c r="A35" s="246">
        <v>31</v>
      </c>
      <c r="B35" s="258"/>
      <c r="C35" s="258" t="s">
        <v>734</v>
      </c>
      <c r="D35" s="274" t="s">
        <v>311</v>
      </c>
      <c r="E35" s="259"/>
      <c r="F35" s="260">
        <v>321</v>
      </c>
      <c r="G35" s="260">
        <v>321</v>
      </c>
      <c r="H35" s="260">
        <v>321</v>
      </c>
    </row>
    <row r="36" spans="1:8" ht="15" x14ac:dyDescent="0.25">
      <c r="A36" s="246">
        <v>32</v>
      </c>
      <c r="B36" s="258"/>
      <c r="C36" s="258" t="s">
        <v>735</v>
      </c>
      <c r="D36" s="274" t="s">
        <v>311</v>
      </c>
      <c r="E36" s="259"/>
      <c r="F36" s="260">
        <v>458</v>
      </c>
      <c r="G36" s="260">
        <v>458</v>
      </c>
      <c r="H36" s="260">
        <v>458</v>
      </c>
    </row>
    <row r="37" spans="1:8" ht="15" x14ac:dyDescent="0.25">
      <c r="A37" s="246">
        <v>33</v>
      </c>
      <c r="B37" s="258" t="s">
        <v>762</v>
      </c>
      <c r="C37" s="258" t="s">
        <v>763</v>
      </c>
      <c r="D37" s="274" t="s">
        <v>311</v>
      </c>
      <c r="E37" s="259"/>
      <c r="F37" s="260">
        <v>131</v>
      </c>
      <c r="G37" s="260">
        <v>131</v>
      </c>
      <c r="H37" s="260">
        <v>131</v>
      </c>
    </row>
    <row r="38" spans="1:8" ht="30" x14ac:dyDescent="0.25">
      <c r="A38" s="246">
        <v>34</v>
      </c>
      <c r="B38" s="258" t="s">
        <v>764</v>
      </c>
      <c r="C38" s="306" t="s">
        <v>765</v>
      </c>
      <c r="D38" s="274" t="s">
        <v>311</v>
      </c>
      <c r="E38" s="259"/>
      <c r="F38" s="260">
        <v>686</v>
      </c>
      <c r="G38" s="260">
        <v>686</v>
      </c>
      <c r="H38" s="260">
        <v>686</v>
      </c>
    </row>
    <row r="39" spans="1:8" ht="15" x14ac:dyDescent="0.25">
      <c r="A39" s="246"/>
      <c r="B39" s="258"/>
      <c r="C39" s="306" t="s">
        <v>766</v>
      </c>
      <c r="D39" s="274" t="s">
        <v>311</v>
      </c>
      <c r="E39" s="259"/>
      <c r="F39" s="260">
        <v>550</v>
      </c>
      <c r="G39" s="260">
        <v>550</v>
      </c>
      <c r="H39" s="260">
        <v>550</v>
      </c>
    </row>
    <row r="40" spans="1:8" ht="15" x14ac:dyDescent="0.25">
      <c r="A40" s="246"/>
      <c r="B40" s="258"/>
      <c r="C40" s="306" t="s">
        <v>761</v>
      </c>
      <c r="D40" s="274" t="s">
        <v>311</v>
      </c>
      <c r="E40" s="259"/>
      <c r="F40" s="260">
        <v>4000</v>
      </c>
      <c r="G40" s="260">
        <v>4000</v>
      </c>
      <c r="H40" s="260">
        <v>4000</v>
      </c>
    </row>
    <row r="41" spans="1:8" ht="15.75" x14ac:dyDescent="0.25">
      <c r="E41" s="276">
        <v>5934</v>
      </c>
      <c r="F41" s="276">
        <f>SUM(F11:F40)</f>
        <v>27136</v>
      </c>
      <c r="G41" s="276">
        <f>SUM(G11:G40)</f>
        <v>27136</v>
      </c>
      <c r="H41" s="276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6" tint="-0.249977111117893"/>
  </sheetPr>
  <dimension ref="A1:S114"/>
  <sheetViews>
    <sheetView workbookViewId="0">
      <pane ySplit="10" topLeftCell="A71" activePane="bottomLeft" state="frozen"/>
      <selection pane="bottomLeft" activeCell="J17" sqref="J17"/>
    </sheetView>
  </sheetViews>
  <sheetFormatPr defaultRowHeight="11.25" x14ac:dyDescent="0.2"/>
  <cols>
    <col min="1" max="1" width="9.140625" style="586" customWidth="1"/>
    <col min="2" max="2" width="21.42578125" style="586" customWidth="1"/>
    <col min="3" max="3" width="47.42578125" style="586" customWidth="1"/>
    <col min="4" max="4" width="16.5703125" style="586" customWidth="1"/>
    <col min="5" max="5" width="10.140625" style="586" bestFit="1" customWidth="1"/>
    <col min="6" max="7" width="10.42578125" style="586" bestFit="1" customWidth="1"/>
    <col min="8" max="8" width="10.140625" style="586" bestFit="1" customWidth="1"/>
    <col min="9" max="16384" width="9.140625" style="586"/>
  </cols>
  <sheetData>
    <row r="1" spans="1:10" x14ac:dyDescent="0.2">
      <c r="A1" s="2254" t="s">
        <v>3043</v>
      </c>
      <c r="B1" s="2254"/>
      <c r="C1" s="2254"/>
      <c r="D1" s="2254"/>
      <c r="E1" s="2254"/>
      <c r="F1" s="2254"/>
      <c r="G1" s="2254"/>
      <c r="H1" s="2254"/>
    </row>
    <row r="2" spans="1:10" x14ac:dyDescent="0.2">
      <c r="D2" s="652"/>
    </row>
    <row r="3" spans="1:10" x14ac:dyDescent="0.2">
      <c r="A3" s="2198" t="s">
        <v>74</v>
      </c>
      <c r="B3" s="2198"/>
      <c r="C3" s="2198"/>
      <c r="D3" s="2198"/>
      <c r="E3" s="2198"/>
      <c r="F3" s="2198"/>
      <c r="G3" s="2198"/>
      <c r="H3" s="2198"/>
    </row>
    <row r="4" spans="1:10" x14ac:dyDescent="0.2">
      <c r="A4" s="2255" t="s">
        <v>295</v>
      </c>
      <c r="B4" s="2255"/>
      <c r="C4" s="2255"/>
      <c r="D4" s="2255"/>
      <c r="E4" s="2255"/>
      <c r="F4" s="2255"/>
      <c r="G4" s="2255"/>
      <c r="H4" s="2255"/>
    </row>
    <row r="5" spans="1:10" x14ac:dyDescent="0.2">
      <c r="A5" s="2255" t="s">
        <v>833</v>
      </c>
      <c r="B5" s="2255"/>
      <c r="C5" s="2255"/>
      <c r="D5" s="2255"/>
      <c r="E5" s="2255"/>
      <c r="F5" s="2255"/>
      <c r="G5" s="2255"/>
      <c r="H5" s="2255"/>
    </row>
    <row r="6" spans="1:10" x14ac:dyDescent="0.2">
      <c r="A6" s="2256" t="s">
        <v>54</v>
      </c>
      <c r="B6" s="2256"/>
      <c r="C6" s="2256"/>
      <c r="D6" s="2256"/>
      <c r="E6" s="2256"/>
      <c r="F6" s="2256"/>
      <c r="G6" s="2256"/>
      <c r="H6" s="2256"/>
    </row>
    <row r="7" spans="1:10" x14ac:dyDescent="0.2">
      <c r="A7" s="660"/>
      <c r="B7" s="661"/>
      <c r="C7" s="661"/>
      <c r="D7" s="661"/>
    </row>
    <row r="8" spans="1:10" ht="14.25" customHeight="1" x14ac:dyDescent="0.2">
      <c r="A8" s="2253"/>
      <c r="B8" s="662" t="s">
        <v>56</v>
      </c>
      <c r="C8" s="662" t="s">
        <v>57</v>
      </c>
      <c r="D8" s="662" t="s">
        <v>58</v>
      </c>
      <c r="E8" s="663" t="s">
        <v>59</v>
      </c>
      <c r="F8" s="663" t="s">
        <v>446</v>
      </c>
      <c r="G8" s="663" t="s">
        <v>447</v>
      </c>
      <c r="H8" s="663" t="s">
        <v>448</v>
      </c>
      <c r="I8" s="1688"/>
      <c r="J8" s="1688"/>
    </row>
    <row r="9" spans="1:10" ht="14.25" customHeight="1" x14ac:dyDescent="0.2">
      <c r="A9" s="2253"/>
      <c r="B9" s="2257" t="s">
        <v>297</v>
      </c>
      <c r="C9" s="1670" t="s">
        <v>298</v>
      </c>
      <c r="D9" s="1670" t="s">
        <v>299</v>
      </c>
      <c r="E9" s="1779"/>
      <c r="F9" s="1779"/>
      <c r="G9" s="1779"/>
      <c r="H9" s="1780"/>
      <c r="I9" s="1688"/>
      <c r="J9" s="1688"/>
    </row>
    <row r="10" spans="1:10" ht="14.25" customHeight="1" x14ac:dyDescent="0.2">
      <c r="A10" s="2253"/>
      <c r="B10" s="2257"/>
      <c r="C10" s="1670"/>
      <c r="D10" s="1670"/>
      <c r="E10" s="1732" t="s">
        <v>894</v>
      </c>
      <c r="F10" s="1732" t="s">
        <v>1000</v>
      </c>
      <c r="G10" s="1732" t="s">
        <v>2464</v>
      </c>
      <c r="H10" s="1732" t="s">
        <v>3100</v>
      </c>
      <c r="I10" s="1688"/>
      <c r="J10" s="1688"/>
    </row>
    <row r="11" spans="1:10" x14ac:dyDescent="0.2">
      <c r="A11" s="1733"/>
      <c r="B11" s="1734" t="s">
        <v>305</v>
      </c>
      <c r="C11" s="1735"/>
      <c r="D11" s="1735"/>
      <c r="E11" s="1688"/>
      <c r="F11" s="1688"/>
      <c r="G11" s="1688"/>
      <c r="H11" s="1688"/>
      <c r="I11" s="1688"/>
      <c r="J11" s="1688"/>
    </row>
    <row r="12" spans="1:10" x14ac:dyDescent="0.2">
      <c r="A12" s="664" t="s">
        <v>455</v>
      </c>
      <c r="B12" s="1736"/>
      <c r="C12" s="1737"/>
      <c r="D12" s="1738"/>
      <c r="E12" s="1739"/>
      <c r="F12" s="1739"/>
      <c r="G12" s="1739"/>
      <c r="H12" s="1739"/>
      <c r="I12" s="1688"/>
      <c r="J12" s="1688"/>
    </row>
    <row r="13" spans="1:10" x14ac:dyDescent="0.2">
      <c r="A13" s="664" t="s">
        <v>463</v>
      </c>
      <c r="B13" s="1740" t="s">
        <v>2869</v>
      </c>
      <c r="C13" s="1741"/>
      <c r="D13" s="1738"/>
      <c r="E13" s="1742"/>
      <c r="F13" s="1742"/>
      <c r="G13" s="1742"/>
      <c r="H13" s="1742"/>
      <c r="I13" s="1688"/>
      <c r="J13" s="1688"/>
    </row>
    <row r="14" spans="1:10" x14ac:dyDescent="0.2">
      <c r="A14" s="664" t="s">
        <v>464</v>
      </c>
      <c r="B14" s="1740" t="s">
        <v>309</v>
      </c>
      <c r="C14" s="1741" t="s">
        <v>308</v>
      </c>
      <c r="D14" s="1738" t="s">
        <v>311</v>
      </c>
      <c r="E14" s="1742">
        <v>300</v>
      </c>
      <c r="F14" s="1742">
        <v>300</v>
      </c>
      <c r="G14" s="1742">
        <v>300</v>
      </c>
      <c r="H14" s="1742">
        <v>300</v>
      </c>
      <c r="I14" s="1688"/>
      <c r="J14" s="1688"/>
    </row>
    <row r="15" spans="1:10" x14ac:dyDescent="0.2">
      <c r="A15" s="664" t="s">
        <v>465</v>
      </c>
      <c r="B15" s="1740" t="s">
        <v>312</v>
      </c>
      <c r="C15" s="1741" t="s">
        <v>313</v>
      </c>
      <c r="D15" s="1738" t="s">
        <v>311</v>
      </c>
      <c r="E15" s="1742">
        <v>100</v>
      </c>
      <c r="F15" s="1742">
        <v>100</v>
      </c>
      <c r="G15" s="1742">
        <v>100</v>
      </c>
      <c r="H15" s="1742">
        <v>100</v>
      </c>
      <c r="I15" s="1688"/>
      <c r="J15" s="1688"/>
    </row>
    <row r="16" spans="1:10" x14ac:dyDescent="0.2">
      <c r="A16" s="664" t="s">
        <v>466</v>
      </c>
      <c r="B16" s="1740" t="s">
        <v>324</v>
      </c>
      <c r="C16" s="1741" t="s">
        <v>325</v>
      </c>
      <c r="D16" s="1738" t="s">
        <v>311</v>
      </c>
      <c r="E16" s="1742">
        <v>10</v>
      </c>
      <c r="F16" s="1742">
        <v>10</v>
      </c>
      <c r="G16" s="1742">
        <v>10</v>
      </c>
      <c r="H16" s="1742">
        <v>10</v>
      </c>
      <c r="I16" s="1688"/>
      <c r="J16" s="1688"/>
    </row>
    <row r="17" spans="1:19" x14ac:dyDescent="0.2">
      <c r="A17" s="664" t="s">
        <v>467</v>
      </c>
      <c r="B17" s="1740" t="s">
        <v>676</v>
      </c>
      <c r="C17" s="1741" t="s">
        <v>677</v>
      </c>
      <c r="D17" s="1743" t="s">
        <v>311</v>
      </c>
      <c r="E17" s="1742">
        <v>900</v>
      </c>
      <c r="F17" s="1742">
        <v>900</v>
      </c>
      <c r="G17" s="1742">
        <v>900</v>
      </c>
      <c r="H17" s="1742">
        <v>900</v>
      </c>
      <c r="I17" s="1688"/>
      <c r="J17" s="1688"/>
    </row>
    <row r="18" spans="1:19" x14ac:dyDescent="0.2">
      <c r="A18" s="664" t="s">
        <v>468</v>
      </c>
      <c r="B18" s="1740" t="s">
        <v>678</v>
      </c>
      <c r="C18" s="1741" t="s">
        <v>679</v>
      </c>
      <c r="D18" s="1743" t="s">
        <v>311</v>
      </c>
      <c r="E18" s="1742">
        <v>1190</v>
      </c>
      <c r="F18" s="1742">
        <v>1190</v>
      </c>
      <c r="G18" s="1742">
        <v>1190</v>
      </c>
      <c r="H18" s="1742">
        <v>1190</v>
      </c>
      <c r="I18" s="1688"/>
      <c r="J18" s="1688"/>
    </row>
    <row r="19" spans="1:19" x14ac:dyDescent="0.2">
      <c r="A19" s="664" t="s">
        <v>469</v>
      </c>
      <c r="B19" s="1740" t="s">
        <v>1001</v>
      </c>
      <c r="C19" s="1741" t="s">
        <v>680</v>
      </c>
      <c r="D19" s="1743" t="s">
        <v>311</v>
      </c>
      <c r="E19" s="1742">
        <v>35</v>
      </c>
      <c r="F19" s="1742">
        <v>10</v>
      </c>
      <c r="G19" s="1742">
        <v>10</v>
      </c>
      <c r="H19" s="1742">
        <v>10</v>
      </c>
      <c r="I19" s="1688"/>
      <c r="J19" s="1688"/>
    </row>
    <row r="20" spans="1:19" ht="11.25" customHeight="1" x14ac:dyDescent="0.2">
      <c r="A20" s="664" t="s">
        <v>470</v>
      </c>
      <c r="B20" s="1744"/>
      <c r="C20" s="1745" t="s">
        <v>681</v>
      </c>
      <c r="D20" s="1746" t="s">
        <v>311</v>
      </c>
      <c r="E20" s="1747">
        <v>3050</v>
      </c>
      <c r="F20" s="1747">
        <v>3050</v>
      </c>
      <c r="G20" s="1747">
        <v>3050</v>
      </c>
      <c r="H20" s="1747">
        <v>3050</v>
      </c>
      <c r="I20" s="1688"/>
      <c r="J20" s="1688"/>
    </row>
    <row r="21" spans="1:19" x14ac:dyDescent="0.2">
      <c r="A21" s="664" t="s">
        <v>500</v>
      </c>
      <c r="B21" s="1741" t="s">
        <v>360</v>
      </c>
      <c r="C21" s="1741" t="s">
        <v>361</v>
      </c>
      <c r="D21" s="1738" t="s">
        <v>311</v>
      </c>
      <c r="E21" s="1742">
        <v>40</v>
      </c>
      <c r="F21" s="1742">
        <v>40</v>
      </c>
      <c r="G21" s="1742">
        <v>40</v>
      </c>
      <c r="H21" s="1742">
        <v>40</v>
      </c>
      <c r="I21" s="1688"/>
      <c r="J21" s="1688"/>
    </row>
    <row r="22" spans="1:19" x14ac:dyDescent="0.2">
      <c r="A22" s="664" t="s">
        <v>501</v>
      </c>
      <c r="B22" s="1740"/>
      <c r="C22" s="1741" t="s">
        <v>683</v>
      </c>
      <c r="D22" s="1743" t="s">
        <v>311</v>
      </c>
      <c r="E22" s="1742">
        <v>15</v>
      </c>
      <c r="F22" s="1742">
        <v>15</v>
      </c>
      <c r="G22" s="1742">
        <v>15</v>
      </c>
      <c r="H22" s="1742">
        <v>15</v>
      </c>
      <c r="I22" s="1688"/>
      <c r="J22" s="1688"/>
    </row>
    <row r="23" spans="1:19" ht="14.25" customHeight="1" x14ac:dyDescent="0.2">
      <c r="A23" s="664" t="s">
        <v>502</v>
      </c>
      <c r="B23" s="1748" t="s">
        <v>684</v>
      </c>
      <c r="C23" s="1749" t="s">
        <v>685</v>
      </c>
      <c r="D23" s="1750" t="s">
        <v>311</v>
      </c>
      <c r="E23" s="1751">
        <v>30</v>
      </c>
      <c r="F23" s="1751">
        <v>30</v>
      </c>
      <c r="G23" s="1751">
        <v>30</v>
      </c>
      <c r="H23" s="1751">
        <v>30</v>
      </c>
      <c r="I23" s="1688"/>
      <c r="J23" s="1688"/>
    </row>
    <row r="24" spans="1:19" ht="12.75" customHeight="1" x14ac:dyDescent="0.2">
      <c r="A24" s="664" t="s">
        <v>503</v>
      </c>
      <c r="B24" s="1748" t="s">
        <v>1004</v>
      </c>
      <c r="C24" s="1749" t="s">
        <v>2471</v>
      </c>
      <c r="D24" s="1750" t="s">
        <v>311</v>
      </c>
      <c r="E24" s="1752">
        <v>904</v>
      </c>
      <c r="F24" s="1752">
        <v>904</v>
      </c>
      <c r="G24" s="1752">
        <v>904</v>
      </c>
      <c r="H24" s="1752">
        <v>904</v>
      </c>
      <c r="I24" s="1688"/>
      <c r="J24" s="1688"/>
    </row>
    <row r="25" spans="1:19" ht="12.75" customHeight="1" x14ac:dyDescent="0.2">
      <c r="A25" s="664" t="s">
        <v>504</v>
      </c>
      <c r="B25" s="1745"/>
      <c r="C25" s="1781" t="s">
        <v>3148</v>
      </c>
      <c r="D25" s="1782" t="s">
        <v>311</v>
      </c>
      <c r="E25" s="1783">
        <v>17</v>
      </c>
      <c r="F25" s="1783">
        <v>17</v>
      </c>
      <c r="G25" s="1783">
        <v>17</v>
      </c>
      <c r="H25" s="1783">
        <v>17</v>
      </c>
      <c r="I25" s="1688"/>
      <c r="J25" s="1688"/>
      <c r="R25" s="665"/>
      <c r="S25" s="665"/>
    </row>
    <row r="26" spans="1:19" ht="12.75" customHeight="1" x14ac:dyDescent="0.2">
      <c r="A26" s="664" t="s">
        <v>505</v>
      </c>
      <c r="B26" s="1745"/>
      <c r="C26" s="1781" t="s">
        <v>2886</v>
      </c>
      <c r="D26" s="1782" t="s">
        <v>311</v>
      </c>
      <c r="E26" s="1783">
        <v>88</v>
      </c>
      <c r="F26" s="1783">
        <v>88</v>
      </c>
      <c r="G26" s="1783">
        <v>88</v>
      </c>
      <c r="H26" s="1783">
        <v>88</v>
      </c>
      <c r="I26" s="1688"/>
      <c r="J26" s="1688"/>
      <c r="R26" s="665"/>
      <c r="S26" s="665"/>
    </row>
    <row r="27" spans="1:19" ht="15.75" customHeight="1" x14ac:dyDescent="0.2">
      <c r="A27" s="664" t="s">
        <v>506</v>
      </c>
      <c r="B27" s="1748">
        <v>42928</v>
      </c>
      <c r="C27" s="1753" t="s">
        <v>1005</v>
      </c>
      <c r="D27" s="1750" t="s">
        <v>311</v>
      </c>
      <c r="E27" s="1752">
        <v>283</v>
      </c>
      <c r="F27" s="1752">
        <v>283</v>
      </c>
      <c r="G27" s="1752">
        <v>283</v>
      </c>
      <c r="H27" s="1752">
        <v>283</v>
      </c>
      <c r="I27" s="1688"/>
      <c r="J27" s="1688"/>
      <c r="R27" s="665"/>
      <c r="S27" s="665"/>
    </row>
    <row r="28" spans="1:19" ht="15.75" customHeight="1" x14ac:dyDescent="0.2">
      <c r="A28" s="664" t="s">
        <v>507</v>
      </c>
      <c r="B28" s="1748" t="s">
        <v>3101</v>
      </c>
      <c r="C28" s="1753" t="s">
        <v>836</v>
      </c>
      <c r="D28" s="1750" t="s">
        <v>311</v>
      </c>
      <c r="E28" s="1752">
        <v>8870</v>
      </c>
      <c r="F28" s="1752">
        <v>9757</v>
      </c>
      <c r="G28" s="1752">
        <v>9757</v>
      </c>
      <c r="H28" s="1752">
        <v>9757</v>
      </c>
      <c r="I28" s="1688"/>
      <c r="J28" s="1688"/>
    </row>
    <row r="29" spans="1:19" ht="15.75" customHeight="1" x14ac:dyDescent="0.2">
      <c r="A29" s="664" t="s">
        <v>509</v>
      </c>
      <c r="B29" s="1748" t="s">
        <v>2391</v>
      </c>
      <c r="C29" s="1753" t="s">
        <v>1006</v>
      </c>
      <c r="D29" s="1750" t="s">
        <v>311</v>
      </c>
      <c r="E29" s="1752">
        <v>5640</v>
      </c>
      <c r="F29" s="1752">
        <v>5640</v>
      </c>
      <c r="G29" s="1752">
        <v>5640</v>
      </c>
      <c r="H29" s="1752">
        <v>5640</v>
      </c>
      <c r="I29" s="1688"/>
      <c r="J29" s="1688"/>
    </row>
    <row r="30" spans="1:19" ht="24.75" customHeight="1" x14ac:dyDescent="0.2">
      <c r="A30" s="664" t="s">
        <v>510</v>
      </c>
      <c r="B30" s="1754" t="s">
        <v>1007</v>
      </c>
      <c r="C30" s="1754" t="s">
        <v>1008</v>
      </c>
      <c r="D30" s="1755" t="s">
        <v>311</v>
      </c>
      <c r="E30" s="1754">
        <v>217</v>
      </c>
      <c r="F30" s="1754">
        <v>217</v>
      </c>
      <c r="G30" s="1754">
        <v>217</v>
      </c>
      <c r="H30" s="1754">
        <v>217</v>
      </c>
      <c r="I30" s="1688"/>
      <c r="J30" s="1688"/>
    </row>
    <row r="31" spans="1:19" x14ac:dyDescent="0.2">
      <c r="A31" s="664" t="s">
        <v>511</v>
      </c>
      <c r="B31" s="1756" t="s">
        <v>1009</v>
      </c>
      <c r="C31" s="1748" t="s">
        <v>1010</v>
      </c>
      <c r="D31" s="1757" t="s">
        <v>311</v>
      </c>
      <c r="E31" s="1758">
        <v>1524</v>
      </c>
      <c r="F31" s="1758">
        <v>1524</v>
      </c>
      <c r="G31" s="1758">
        <v>1524</v>
      </c>
      <c r="H31" s="1758">
        <v>1524</v>
      </c>
      <c r="I31" s="1688"/>
      <c r="J31" s="1688"/>
    </row>
    <row r="32" spans="1:19" ht="17.25" customHeight="1" x14ac:dyDescent="0.2">
      <c r="A32" s="664" t="s">
        <v>512</v>
      </c>
      <c r="B32" s="1754"/>
      <c r="C32" s="6" t="s">
        <v>1015</v>
      </c>
      <c r="D32" s="1759">
        <v>44926</v>
      </c>
      <c r="E32" s="1760">
        <v>686</v>
      </c>
      <c r="F32" s="1760">
        <v>0</v>
      </c>
      <c r="G32" s="1760">
        <v>0</v>
      </c>
      <c r="H32" s="1760">
        <v>0</v>
      </c>
      <c r="I32" s="1688"/>
      <c r="J32" s="1688"/>
    </row>
    <row r="33" spans="1:10" ht="17.25" customHeight="1" x14ac:dyDescent="0.2">
      <c r="A33" s="664" t="s">
        <v>513</v>
      </c>
      <c r="B33" s="1754" t="s">
        <v>1016</v>
      </c>
      <c r="C33" s="1754" t="s">
        <v>1017</v>
      </c>
      <c r="D33" s="1761" t="s">
        <v>311</v>
      </c>
      <c r="E33" s="1758">
        <v>1067</v>
      </c>
      <c r="F33" s="1758">
        <v>2744</v>
      </c>
      <c r="G33" s="1758">
        <v>2744</v>
      </c>
      <c r="H33" s="1758">
        <v>2744</v>
      </c>
      <c r="I33" s="1688"/>
      <c r="J33" s="1688"/>
    </row>
    <row r="34" spans="1:10" ht="28.5" customHeight="1" x14ac:dyDescent="0.2">
      <c r="A34" s="664" t="s">
        <v>514</v>
      </c>
      <c r="B34" s="1762" t="s">
        <v>3102</v>
      </c>
      <c r="C34" s="1753" t="s">
        <v>1018</v>
      </c>
      <c r="D34" s="1757" t="s">
        <v>311</v>
      </c>
      <c r="E34" s="1758">
        <v>3048</v>
      </c>
      <c r="F34" s="1758">
        <v>35636</v>
      </c>
      <c r="G34" s="1758">
        <v>3536</v>
      </c>
      <c r="H34" s="1758">
        <v>3536</v>
      </c>
      <c r="I34" s="1688"/>
      <c r="J34" s="1688"/>
    </row>
    <row r="35" spans="1:10" ht="15" customHeight="1" x14ac:dyDescent="0.2">
      <c r="A35" s="664" t="s">
        <v>515</v>
      </c>
      <c r="B35" s="1756" t="s">
        <v>2474</v>
      </c>
      <c r="C35" s="1756" t="s">
        <v>1019</v>
      </c>
      <c r="D35" s="1757">
        <v>44926</v>
      </c>
      <c r="E35" s="1758">
        <v>873</v>
      </c>
      <c r="F35" s="1758">
        <v>0</v>
      </c>
      <c r="G35" s="1758">
        <v>0</v>
      </c>
      <c r="H35" s="1758">
        <v>0</v>
      </c>
      <c r="I35" s="1688"/>
      <c r="J35" s="1688"/>
    </row>
    <row r="36" spans="1:10" x14ac:dyDescent="0.2">
      <c r="A36" s="664" t="s">
        <v>516</v>
      </c>
      <c r="B36" s="1756" t="s">
        <v>2475</v>
      </c>
      <c r="C36" s="1756" t="s">
        <v>1020</v>
      </c>
      <c r="D36" s="1757">
        <v>44926</v>
      </c>
      <c r="E36" s="1763">
        <v>873</v>
      </c>
      <c r="F36" s="1763">
        <v>0</v>
      </c>
      <c r="G36" s="1763">
        <v>0</v>
      </c>
      <c r="H36" s="1763">
        <v>0</v>
      </c>
      <c r="I36" s="1688"/>
      <c r="J36" s="1688"/>
    </row>
    <row r="37" spans="1:10" x14ac:dyDescent="0.2">
      <c r="A37" s="664" t="s">
        <v>532</v>
      </c>
      <c r="B37" s="1764" t="s">
        <v>2476</v>
      </c>
      <c r="C37" s="1756" t="s">
        <v>1021</v>
      </c>
      <c r="D37" s="1755">
        <v>44926</v>
      </c>
      <c r="E37" s="1758">
        <v>873</v>
      </c>
      <c r="F37" s="1758">
        <v>0</v>
      </c>
      <c r="G37" s="1758">
        <v>0</v>
      </c>
      <c r="H37" s="1758">
        <v>0</v>
      </c>
      <c r="I37" s="1688"/>
      <c r="J37" s="1688"/>
    </row>
    <row r="38" spans="1:10" x14ac:dyDescent="0.2">
      <c r="A38" s="664" t="s">
        <v>533</v>
      </c>
      <c r="B38" s="1764" t="s">
        <v>1022</v>
      </c>
      <c r="C38" s="1756" t="s">
        <v>1023</v>
      </c>
      <c r="D38" s="1761" t="s">
        <v>311</v>
      </c>
      <c r="E38" s="1758">
        <v>2400</v>
      </c>
      <c r="F38" s="1758">
        <v>2400</v>
      </c>
      <c r="G38" s="1758">
        <v>2400</v>
      </c>
      <c r="H38" s="1758">
        <v>2400</v>
      </c>
      <c r="I38" s="1688"/>
      <c r="J38" s="1688"/>
    </row>
    <row r="39" spans="1:10" s="1688" customFormat="1" x14ac:dyDescent="0.2">
      <c r="A39" s="664" t="s">
        <v>534</v>
      </c>
      <c r="B39" s="1764"/>
      <c r="C39" s="1756" t="s">
        <v>2393</v>
      </c>
      <c r="D39" s="1755">
        <v>44620</v>
      </c>
      <c r="E39" s="1758">
        <v>26</v>
      </c>
      <c r="F39" s="1758">
        <v>0</v>
      </c>
      <c r="G39" s="1758">
        <v>0</v>
      </c>
      <c r="H39" s="1758">
        <v>0</v>
      </c>
    </row>
    <row r="40" spans="1:10" x14ac:dyDescent="0.2">
      <c r="A40" s="664" t="s">
        <v>535</v>
      </c>
      <c r="B40" s="1764" t="s">
        <v>3103</v>
      </c>
      <c r="C40" s="1756" t="s">
        <v>2477</v>
      </c>
      <c r="D40" s="1755">
        <v>44926</v>
      </c>
      <c r="E40" s="1758">
        <v>1913</v>
      </c>
      <c r="F40" s="1758">
        <v>0</v>
      </c>
      <c r="G40" s="1758">
        <v>0</v>
      </c>
      <c r="H40" s="1758">
        <v>0</v>
      </c>
      <c r="I40" s="1688"/>
      <c r="J40" s="1688"/>
    </row>
    <row r="41" spans="1:10" x14ac:dyDescent="0.2">
      <c r="A41" s="664" t="s">
        <v>536</v>
      </c>
      <c r="B41" s="1764" t="s">
        <v>2394</v>
      </c>
      <c r="C41" s="1756" t="s">
        <v>2395</v>
      </c>
      <c r="D41" s="1755">
        <v>45077</v>
      </c>
      <c r="E41" s="1758">
        <v>564</v>
      </c>
      <c r="F41" s="1758">
        <v>2117</v>
      </c>
      <c r="G41" s="1758">
        <v>0</v>
      </c>
      <c r="H41" s="1758">
        <v>0</v>
      </c>
      <c r="I41" s="1688"/>
      <c r="J41" s="1688"/>
    </row>
    <row r="42" spans="1:10" x14ac:dyDescent="0.2">
      <c r="A42" s="664" t="s">
        <v>537</v>
      </c>
      <c r="B42" s="1765" t="s">
        <v>2478</v>
      </c>
      <c r="C42" s="1756" t="s">
        <v>2396</v>
      </c>
      <c r="D42" s="1755">
        <v>44895</v>
      </c>
      <c r="E42" s="1763">
        <v>839</v>
      </c>
      <c r="F42" s="1763">
        <v>0</v>
      </c>
      <c r="G42" s="1763">
        <v>0</v>
      </c>
      <c r="H42" s="1763">
        <v>0</v>
      </c>
      <c r="I42" s="1688"/>
      <c r="J42" s="1688"/>
    </row>
    <row r="43" spans="1:10" ht="15" customHeight="1" x14ac:dyDescent="0.2">
      <c r="A43" s="664" t="s">
        <v>538</v>
      </c>
      <c r="B43" s="1766" t="s">
        <v>2397</v>
      </c>
      <c r="C43" s="1756" t="s">
        <v>2398</v>
      </c>
      <c r="D43" s="1755">
        <v>44651</v>
      </c>
      <c r="E43" s="1758">
        <v>55</v>
      </c>
      <c r="F43" s="1758">
        <v>0</v>
      </c>
      <c r="G43" s="1758">
        <v>0</v>
      </c>
      <c r="H43" s="1758">
        <v>0</v>
      </c>
      <c r="I43" s="1688"/>
      <c r="J43" s="1688"/>
    </row>
    <row r="44" spans="1:10" x14ac:dyDescent="0.2">
      <c r="A44" s="664" t="s">
        <v>539</v>
      </c>
      <c r="B44" s="1767" t="s">
        <v>2479</v>
      </c>
      <c r="C44" s="1748" t="s">
        <v>2399</v>
      </c>
      <c r="D44" s="1768">
        <v>44605</v>
      </c>
      <c r="E44" s="1769">
        <v>2152</v>
      </c>
      <c r="F44" s="1769">
        <v>0</v>
      </c>
      <c r="G44" s="1769">
        <v>0</v>
      </c>
      <c r="H44" s="1769">
        <v>0</v>
      </c>
      <c r="I44" s="1688"/>
      <c r="J44" s="1688"/>
    </row>
    <row r="45" spans="1:10" x14ac:dyDescent="0.2">
      <c r="A45" s="664" t="s">
        <v>540</v>
      </c>
      <c r="B45" s="1754"/>
      <c r="C45" s="1756" t="s">
        <v>2400</v>
      </c>
      <c r="D45" s="1761" t="s">
        <v>311</v>
      </c>
      <c r="E45" s="1758">
        <v>2000</v>
      </c>
      <c r="F45" s="1758">
        <v>2000</v>
      </c>
      <c r="G45" s="1758">
        <v>2000</v>
      </c>
      <c r="H45" s="1758">
        <v>2000</v>
      </c>
      <c r="I45" s="1688"/>
      <c r="J45" s="1688"/>
    </row>
    <row r="46" spans="1:10" x14ac:dyDescent="0.2">
      <c r="A46" s="664" t="s">
        <v>588</v>
      </c>
      <c r="B46" s="1764" t="s">
        <v>2485</v>
      </c>
      <c r="C46" s="1756" t="s">
        <v>2486</v>
      </c>
      <c r="D46" s="1761" t="s">
        <v>311</v>
      </c>
      <c r="E46" s="1758">
        <v>780</v>
      </c>
      <c r="F46" s="1758">
        <v>780</v>
      </c>
      <c r="G46" s="1758">
        <v>780</v>
      </c>
      <c r="H46" s="1758">
        <v>780</v>
      </c>
      <c r="I46" s="1688"/>
      <c r="J46" s="1688"/>
    </row>
    <row r="47" spans="1:10" x14ac:dyDescent="0.2">
      <c r="A47" s="664" t="s">
        <v>589</v>
      </c>
      <c r="B47" s="1767" t="s">
        <v>2487</v>
      </c>
      <c r="C47" s="1748" t="s">
        <v>2488</v>
      </c>
      <c r="D47" s="1768">
        <v>45016</v>
      </c>
      <c r="E47" s="1769">
        <v>5340</v>
      </c>
      <c r="F47" s="1769">
        <v>1335</v>
      </c>
      <c r="G47" s="1769">
        <v>0</v>
      </c>
      <c r="H47" s="1769">
        <v>0</v>
      </c>
      <c r="I47" s="1688"/>
      <c r="J47" s="1688"/>
    </row>
    <row r="48" spans="1:10" x14ac:dyDescent="0.2">
      <c r="A48" s="664" t="s">
        <v>590</v>
      </c>
      <c r="B48" s="1770"/>
      <c r="C48" s="1756"/>
      <c r="D48" s="1761"/>
      <c r="E48" s="1758"/>
      <c r="F48" s="1758"/>
      <c r="G48" s="1758"/>
      <c r="H48" s="1758"/>
      <c r="I48" s="1688"/>
      <c r="J48" s="1688"/>
    </row>
    <row r="49" spans="1:11" x14ac:dyDescent="0.2">
      <c r="A49" s="664" t="s">
        <v>591</v>
      </c>
      <c r="B49" s="1754" t="s">
        <v>3104</v>
      </c>
      <c r="C49" s="1756"/>
      <c r="D49" s="1755"/>
      <c r="E49" s="1758"/>
      <c r="F49" s="1758"/>
      <c r="G49" s="1758"/>
      <c r="H49" s="1758"/>
      <c r="I49" s="1688"/>
      <c r="J49" s="1688"/>
    </row>
    <row r="50" spans="1:11" x14ac:dyDescent="0.2">
      <c r="A50" s="664" t="s">
        <v>107</v>
      </c>
      <c r="B50" s="1754" t="s">
        <v>316</v>
      </c>
      <c r="C50" s="1756" t="s">
        <v>674</v>
      </c>
      <c r="D50" s="1755" t="s">
        <v>311</v>
      </c>
      <c r="E50" s="1758">
        <v>10000</v>
      </c>
      <c r="F50" s="1758">
        <v>10000</v>
      </c>
      <c r="G50" s="1758">
        <v>10000</v>
      </c>
      <c r="H50" s="1758">
        <v>10000</v>
      </c>
      <c r="I50" s="666"/>
      <c r="J50" s="1688"/>
    </row>
    <row r="51" spans="1:11" x14ac:dyDescent="0.2">
      <c r="A51" s="664" t="s">
        <v>616</v>
      </c>
      <c r="B51" s="1754" t="s">
        <v>316</v>
      </c>
      <c r="C51" s="1756" t="s">
        <v>675</v>
      </c>
      <c r="D51" s="1755" t="s">
        <v>311</v>
      </c>
      <c r="E51" s="1758">
        <v>15000</v>
      </c>
      <c r="F51" s="1758">
        <v>15000</v>
      </c>
      <c r="G51" s="1758">
        <v>15000</v>
      </c>
      <c r="H51" s="1758">
        <v>15000</v>
      </c>
      <c r="I51" s="1688"/>
      <c r="J51" s="1688"/>
    </row>
    <row r="52" spans="1:11" x14ac:dyDescent="0.2">
      <c r="A52" s="664" t="s">
        <v>617</v>
      </c>
      <c r="B52" s="1754"/>
      <c r="C52" s="1756"/>
      <c r="D52" s="1755"/>
      <c r="E52" s="1760"/>
      <c r="F52" s="1760"/>
      <c r="G52" s="1760"/>
      <c r="H52" s="1760"/>
      <c r="I52" s="1688"/>
      <c r="J52" s="1688"/>
    </row>
    <row r="53" spans="1:11" x14ac:dyDescent="0.2">
      <c r="A53" s="664" t="s">
        <v>110</v>
      </c>
      <c r="B53" s="6" t="s">
        <v>3105</v>
      </c>
      <c r="C53" s="1756"/>
      <c r="D53" s="1671"/>
      <c r="E53" s="6"/>
      <c r="F53" s="6"/>
      <c r="G53" s="6"/>
      <c r="H53" s="6"/>
      <c r="I53" s="1688"/>
      <c r="J53" s="1688"/>
    </row>
    <row r="54" spans="1:11" ht="15" customHeight="1" x14ac:dyDescent="0.2">
      <c r="A54" s="664" t="s">
        <v>111</v>
      </c>
      <c r="B54" s="1771" t="s">
        <v>3106</v>
      </c>
      <c r="C54" s="1771" t="s">
        <v>2466</v>
      </c>
      <c r="D54" s="1759">
        <v>45291</v>
      </c>
      <c r="E54" s="1772">
        <v>7285</v>
      </c>
      <c r="F54" s="1772">
        <v>737</v>
      </c>
      <c r="G54" s="1772">
        <v>0</v>
      </c>
      <c r="H54" s="1772">
        <v>0</v>
      </c>
      <c r="I54" s="1688"/>
      <c r="J54" s="1688"/>
    </row>
    <row r="55" spans="1:11" x14ac:dyDescent="0.2">
      <c r="A55" s="664" t="s">
        <v>112</v>
      </c>
      <c r="B55" s="6" t="s">
        <v>2386</v>
      </c>
      <c r="C55" s="6" t="s">
        <v>2469</v>
      </c>
      <c r="D55" s="1773">
        <v>45291</v>
      </c>
      <c r="E55" s="6">
        <v>601</v>
      </c>
      <c r="F55" s="6">
        <v>601</v>
      </c>
      <c r="G55" s="6">
        <v>0</v>
      </c>
      <c r="H55" s="6">
        <v>0</v>
      </c>
      <c r="I55" s="1688"/>
      <c r="J55" s="1688"/>
    </row>
    <row r="56" spans="1:11" x14ac:dyDescent="0.2">
      <c r="A56" s="664" t="s">
        <v>115</v>
      </c>
      <c r="B56" s="1771"/>
      <c r="C56" s="1771"/>
      <c r="D56" s="1774"/>
      <c r="E56" s="1771"/>
      <c r="F56" s="1771"/>
      <c r="G56" s="1771"/>
      <c r="H56" s="1771"/>
      <c r="I56" s="1688"/>
      <c r="J56" s="1688"/>
    </row>
    <row r="57" spans="1:11" x14ac:dyDescent="0.2">
      <c r="A57" s="664" t="s">
        <v>118</v>
      </c>
      <c r="B57" s="6" t="s">
        <v>810</v>
      </c>
      <c r="C57" s="6"/>
      <c r="D57" s="1773"/>
      <c r="E57" s="6"/>
      <c r="F57" s="6"/>
      <c r="G57" s="6"/>
      <c r="H57" s="6"/>
      <c r="I57" s="1688"/>
      <c r="J57" s="1688"/>
    </row>
    <row r="58" spans="1:11" x14ac:dyDescent="0.2">
      <c r="A58" s="664" t="s">
        <v>119</v>
      </c>
      <c r="B58" s="6" t="s">
        <v>2467</v>
      </c>
      <c r="C58" s="6" t="s">
        <v>2468</v>
      </c>
      <c r="D58" s="1773" t="s">
        <v>311</v>
      </c>
      <c r="E58" s="1760">
        <v>428</v>
      </c>
      <c r="F58" s="1760">
        <v>428</v>
      </c>
      <c r="G58" s="1760">
        <v>428</v>
      </c>
      <c r="H58" s="1760">
        <v>428</v>
      </c>
      <c r="I58" s="1688"/>
      <c r="J58" s="1688"/>
    </row>
    <row r="59" spans="1:11" x14ac:dyDescent="0.2">
      <c r="A59" s="664" t="s">
        <v>120</v>
      </c>
      <c r="B59" s="6" t="s">
        <v>366</v>
      </c>
      <c r="C59" s="6" t="s">
        <v>682</v>
      </c>
      <c r="D59" s="1671" t="s">
        <v>311</v>
      </c>
      <c r="E59" s="1760">
        <v>248</v>
      </c>
      <c r="F59" s="1760">
        <v>248</v>
      </c>
      <c r="G59" s="1760">
        <v>248</v>
      </c>
      <c r="H59" s="1760">
        <v>248</v>
      </c>
      <c r="I59" s="1688"/>
      <c r="J59" s="1688"/>
    </row>
    <row r="60" spans="1:11" x14ac:dyDescent="0.2">
      <c r="A60" s="664" t="s">
        <v>121</v>
      </c>
      <c r="B60" s="6" t="s">
        <v>368</v>
      </c>
      <c r="C60" s="6" t="s">
        <v>369</v>
      </c>
      <c r="D60" s="1671" t="s">
        <v>311</v>
      </c>
      <c r="E60" s="1760">
        <v>1863</v>
      </c>
      <c r="F60" s="1760">
        <v>1863</v>
      </c>
      <c r="G60" s="1760">
        <v>1863</v>
      </c>
      <c r="H60" s="1760">
        <v>1863</v>
      </c>
      <c r="I60" s="1688"/>
      <c r="J60" s="1688"/>
    </row>
    <row r="61" spans="1:11" x14ac:dyDescent="0.2">
      <c r="A61" s="664" t="s">
        <v>124</v>
      </c>
      <c r="B61" s="39" t="s">
        <v>3107</v>
      </c>
      <c r="C61" s="39" t="s">
        <v>1002</v>
      </c>
      <c r="D61" s="1773">
        <v>47150</v>
      </c>
      <c r="E61" s="671">
        <v>4011</v>
      </c>
      <c r="F61" s="671">
        <v>4011</v>
      </c>
      <c r="G61" s="671">
        <v>4011</v>
      </c>
      <c r="H61" s="671">
        <v>4011</v>
      </c>
      <c r="I61" s="1688"/>
      <c r="J61" s="1688"/>
    </row>
    <row r="62" spans="1:11" x14ac:dyDescent="0.2">
      <c r="A62" s="664" t="s">
        <v>127</v>
      </c>
      <c r="B62" s="6" t="s">
        <v>2481</v>
      </c>
      <c r="C62" s="6" t="s">
        <v>2482</v>
      </c>
      <c r="D62" s="1773">
        <v>49633</v>
      </c>
      <c r="E62" s="1758">
        <v>921</v>
      </c>
      <c r="F62" s="1758">
        <v>921</v>
      </c>
      <c r="G62" s="1758">
        <v>921</v>
      </c>
      <c r="H62" s="1758">
        <v>921</v>
      </c>
      <c r="I62" s="1688"/>
      <c r="J62" s="1688"/>
    </row>
    <row r="63" spans="1:11" x14ac:dyDescent="0.2">
      <c r="A63" s="664" t="s">
        <v>130</v>
      </c>
      <c r="B63" s="1771"/>
      <c r="C63" s="1771"/>
      <c r="D63" s="1759"/>
      <c r="E63" s="1769"/>
      <c r="F63" s="1769"/>
      <c r="G63" s="1769"/>
      <c r="H63" s="1769"/>
      <c r="I63" s="1688"/>
      <c r="J63" s="1688"/>
      <c r="K63" s="665"/>
    </row>
    <row r="64" spans="1:11" x14ac:dyDescent="0.2">
      <c r="A64" s="664" t="s">
        <v>131</v>
      </c>
      <c r="B64" s="1754" t="s">
        <v>927</v>
      </c>
      <c r="C64" s="1756"/>
      <c r="D64" s="1755"/>
      <c r="E64" s="1758"/>
      <c r="F64" s="1758"/>
      <c r="G64" s="1758"/>
      <c r="H64" s="1758"/>
      <c r="I64" s="1688"/>
      <c r="J64" s="1688"/>
    </row>
    <row r="65" spans="1:10" x14ac:dyDescent="0.2">
      <c r="A65" s="664" t="s">
        <v>134</v>
      </c>
      <c r="B65" s="1767" t="s">
        <v>686</v>
      </c>
      <c r="C65" s="1767" t="s">
        <v>687</v>
      </c>
      <c r="D65" s="1759" t="s">
        <v>311</v>
      </c>
      <c r="E65" s="1772">
        <v>457</v>
      </c>
      <c r="F65" s="1760">
        <v>457</v>
      </c>
      <c r="G65" s="1760">
        <v>457</v>
      </c>
      <c r="H65" s="1760">
        <v>457</v>
      </c>
      <c r="I65" s="1688"/>
      <c r="J65" s="1688"/>
    </row>
    <row r="66" spans="1:10" x14ac:dyDescent="0.2">
      <c r="A66" s="664" t="s">
        <v>135</v>
      </c>
      <c r="B66" s="1754" t="s">
        <v>759</v>
      </c>
      <c r="C66" s="6" t="s">
        <v>760</v>
      </c>
      <c r="D66" s="1759">
        <v>45473</v>
      </c>
      <c r="E66" s="1760">
        <v>22000</v>
      </c>
      <c r="F66" s="1760">
        <v>40000</v>
      </c>
      <c r="G66" s="1760">
        <v>40000</v>
      </c>
      <c r="H66" s="1760"/>
      <c r="I66" s="1688"/>
      <c r="J66" s="1688"/>
    </row>
    <row r="67" spans="1:10" x14ac:dyDescent="0.2">
      <c r="A67" s="664" t="s">
        <v>136</v>
      </c>
      <c r="B67" s="1754" t="s">
        <v>2392</v>
      </c>
      <c r="C67" s="6" t="s">
        <v>1014</v>
      </c>
      <c r="D67" s="1759" t="s">
        <v>311</v>
      </c>
      <c r="E67" s="1760">
        <v>424</v>
      </c>
      <c r="F67" s="1760">
        <v>424</v>
      </c>
      <c r="G67" s="1760">
        <v>424</v>
      </c>
      <c r="H67" s="1760">
        <v>424</v>
      </c>
      <c r="I67" s="1688"/>
      <c r="J67" s="1688"/>
    </row>
    <row r="68" spans="1:10" x14ac:dyDescent="0.2">
      <c r="A68" s="664" t="s">
        <v>137</v>
      </c>
      <c r="B68" s="1770">
        <v>44271</v>
      </c>
      <c r="C68" s="1754" t="s">
        <v>2480</v>
      </c>
      <c r="D68" s="1768">
        <v>44985</v>
      </c>
      <c r="E68" s="1769">
        <v>119</v>
      </c>
      <c r="F68" s="1758">
        <v>20</v>
      </c>
      <c r="G68" s="1758">
        <v>0</v>
      </c>
      <c r="H68" s="1758">
        <v>0</v>
      </c>
      <c r="I68" s="1688"/>
      <c r="J68" s="1688"/>
    </row>
    <row r="69" spans="1:10" x14ac:dyDescent="0.2">
      <c r="A69" s="664" t="s">
        <v>138</v>
      </c>
      <c r="B69" s="1754"/>
      <c r="C69" s="1754"/>
      <c r="D69" s="1755"/>
      <c r="E69" s="1754"/>
      <c r="F69" s="1754"/>
      <c r="G69" s="1754"/>
      <c r="H69" s="1754"/>
      <c r="I69" s="1688"/>
      <c r="J69" s="1688"/>
    </row>
    <row r="70" spans="1:10" x14ac:dyDescent="0.2">
      <c r="A70" s="664" t="s">
        <v>140</v>
      </c>
      <c r="B70" s="1754" t="s">
        <v>931</v>
      </c>
      <c r="C70" s="1754"/>
      <c r="D70" s="1755"/>
      <c r="E70" s="1758"/>
      <c r="F70" s="1758"/>
      <c r="G70" s="1754"/>
      <c r="H70" s="1754"/>
      <c r="I70" s="1688"/>
      <c r="J70" s="1688"/>
    </row>
    <row r="71" spans="1:10" x14ac:dyDescent="0.2">
      <c r="A71" s="664" t="s">
        <v>143</v>
      </c>
      <c r="B71" s="1775" t="s">
        <v>688</v>
      </c>
      <c r="C71" s="6" t="s">
        <v>784</v>
      </c>
      <c r="D71" s="1671" t="s">
        <v>311</v>
      </c>
      <c r="E71" s="1760">
        <v>198</v>
      </c>
      <c r="F71" s="1760">
        <v>229</v>
      </c>
      <c r="G71" s="1760">
        <v>229</v>
      </c>
      <c r="H71" s="1760">
        <v>229</v>
      </c>
      <c r="I71" s="1688"/>
      <c r="J71" s="1688"/>
    </row>
    <row r="72" spans="1:10" x14ac:dyDescent="0.2">
      <c r="A72" s="664" t="s">
        <v>145</v>
      </c>
      <c r="B72" s="1775" t="s">
        <v>1003</v>
      </c>
      <c r="C72" s="6" t="s">
        <v>690</v>
      </c>
      <c r="D72" s="1671" t="s">
        <v>311</v>
      </c>
      <c r="E72" s="1760">
        <v>1320</v>
      </c>
      <c r="F72" s="1760">
        <v>1320</v>
      </c>
      <c r="G72" s="1760">
        <v>1320</v>
      </c>
      <c r="H72" s="1760">
        <v>1320</v>
      </c>
      <c r="I72" s="1688"/>
      <c r="J72" s="1688"/>
    </row>
    <row r="73" spans="1:10" x14ac:dyDescent="0.2">
      <c r="A73" s="664" t="s">
        <v>146</v>
      </c>
      <c r="B73" s="6" t="s">
        <v>2473</v>
      </c>
      <c r="C73" s="6" t="s">
        <v>837</v>
      </c>
      <c r="D73" s="1773">
        <v>45199</v>
      </c>
      <c r="E73" s="1760">
        <v>2493</v>
      </c>
      <c r="F73" s="1760">
        <v>5500</v>
      </c>
      <c r="G73" s="1760"/>
      <c r="H73" s="1760"/>
      <c r="I73" s="1688"/>
      <c r="J73" s="1688"/>
    </row>
    <row r="74" spans="1:10" x14ac:dyDescent="0.2">
      <c r="A74" s="664" t="s">
        <v>147</v>
      </c>
      <c r="B74" s="1776"/>
      <c r="C74" s="6"/>
      <c r="D74" s="1773"/>
      <c r="E74" s="6"/>
      <c r="F74" s="6"/>
      <c r="G74" s="6"/>
      <c r="H74" s="6"/>
      <c r="I74" s="1688"/>
      <c r="J74" s="1688"/>
    </row>
    <row r="75" spans="1:10" x14ac:dyDescent="0.2">
      <c r="A75" s="664" t="s">
        <v>838</v>
      </c>
      <c r="B75" s="6" t="s">
        <v>807</v>
      </c>
      <c r="C75" s="6"/>
      <c r="D75" s="1773"/>
      <c r="E75" s="6"/>
      <c r="F75" s="6"/>
      <c r="G75" s="6"/>
      <c r="H75" s="6"/>
      <c r="I75" s="1688"/>
      <c r="J75" s="1688"/>
    </row>
    <row r="76" spans="1:10" x14ac:dyDescent="0.2">
      <c r="A76" s="664" t="s">
        <v>839</v>
      </c>
      <c r="B76" s="6" t="s">
        <v>3108</v>
      </c>
      <c r="C76" s="6" t="s">
        <v>691</v>
      </c>
      <c r="D76" s="1773">
        <v>45536</v>
      </c>
      <c r="E76" s="1760">
        <v>2438</v>
      </c>
      <c r="F76" s="1760">
        <v>3810</v>
      </c>
      <c r="G76" s="1760">
        <v>3810</v>
      </c>
      <c r="H76" s="1760"/>
      <c r="I76" s="1688"/>
      <c r="J76" s="1688"/>
    </row>
    <row r="77" spans="1:10" x14ac:dyDescent="0.2">
      <c r="A77" s="664" t="s">
        <v>912</v>
      </c>
      <c r="B77" s="6"/>
      <c r="C77" s="1754" t="s">
        <v>761</v>
      </c>
      <c r="D77" s="1773" t="s">
        <v>311</v>
      </c>
      <c r="E77" s="1760">
        <v>732</v>
      </c>
      <c r="F77" s="1760">
        <v>732</v>
      </c>
      <c r="G77" s="1760">
        <v>732</v>
      </c>
      <c r="H77" s="1760">
        <v>732</v>
      </c>
      <c r="I77" s="1688"/>
      <c r="J77" s="1688"/>
    </row>
    <row r="78" spans="1:10" x14ac:dyDescent="0.2">
      <c r="A78" s="664" t="s">
        <v>913</v>
      </c>
      <c r="B78" s="6" t="s">
        <v>3109</v>
      </c>
      <c r="C78" s="6" t="s">
        <v>1013</v>
      </c>
      <c r="D78" s="1671" t="s">
        <v>311</v>
      </c>
      <c r="E78" s="1760">
        <v>200</v>
      </c>
      <c r="F78" s="1760">
        <v>200</v>
      </c>
      <c r="G78" s="1760">
        <v>200</v>
      </c>
      <c r="H78" s="1760">
        <v>200</v>
      </c>
      <c r="I78" s="1688"/>
      <c r="J78" s="1688"/>
    </row>
    <row r="79" spans="1:10" x14ac:dyDescent="0.2">
      <c r="A79" s="664" t="s">
        <v>914</v>
      </c>
      <c r="B79" s="6"/>
      <c r="C79" s="6" t="s">
        <v>3110</v>
      </c>
      <c r="D79" s="1773"/>
      <c r="E79" s="1760">
        <v>54669</v>
      </c>
      <c r="F79" s="1760">
        <v>54669</v>
      </c>
      <c r="G79" s="1760"/>
      <c r="H79" s="1760"/>
      <c r="I79" s="1688"/>
      <c r="J79" s="1688"/>
    </row>
    <row r="80" spans="1:10" x14ac:dyDescent="0.2">
      <c r="A80" s="664" t="s">
        <v>937</v>
      </c>
      <c r="B80" s="1777"/>
      <c r="C80" s="6"/>
      <c r="D80" s="6"/>
      <c r="E80" s="1778"/>
      <c r="F80" s="1778"/>
      <c r="G80" s="1778"/>
      <c r="H80" s="1778"/>
      <c r="I80" s="1688"/>
      <c r="J80" s="1688"/>
    </row>
    <row r="81" spans="1:10" x14ac:dyDescent="0.2">
      <c r="A81" s="664" t="s">
        <v>938</v>
      </c>
      <c r="B81" s="665" t="s">
        <v>2862</v>
      </c>
      <c r="C81" s="1688"/>
      <c r="D81" s="668"/>
      <c r="E81" s="582"/>
      <c r="F81" s="1689"/>
      <c r="G81" s="1689"/>
      <c r="H81" s="1689"/>
      <c r="I81" s="1688"/>
      <c r="J81" s="1688"/>
    </row>
    <row r="82" spans="1:10" x14ac:dyDescent="0.2">
      <c r="A82" s="664" t="s">
        <v>1040</v>
      </c>
      <c r="B82" s="665" t="s">
        <v>689</v>
      </c>
      <c r="C82" s="1688" t="s">
        <v>3149</v>
      </c>
      <c r="D82" s="668" t="s">
        <v>311</v>
      </c>
      <c r="E82" s="582">
        <v>260</v>
      </c>
      <c r="F82" s="1689">
        <v>260</v>
      </c>
      <c r="G82" s="1689">
        <v>260</v>
      </c>
      <c r="H82" s="1689">
        <v>260</v>
      </c>
      <c r="I82" s="1688"/>
      <c r="J82" s="1688"/>
    </row>
    <row r="83" spans="1:10" s="1688" customFormat="1" x14ac:dyDescent="0.2">
      <c r="A83" s="664" t="s">
        <v>1058</v>
      </c>
      <c r="B83" s="665"/>
      <c r="C83" s="1688" t="s">
        <v>3150</v>
      </c>
      <c r="D83" s="668" t="s">
        <v>311</v>
      </c>
      <c r="E83" s="582">
        <v>112</v>
      </c>
      <c r="F83" s="1689">
        <v>112</v>
      </c>
      <c r="G83" s="1689">
        <v>112</v>
      </c>
      <c r="H83" s="1689">
        <v>112</v>
      </c>
    </row>
    <row r="84" spans="1:10" s="1688" customFormat="1" x14ac:dyDescent="0.2">
      <c r="A84" s="664" t="s">
        <v>1059</v>
      </c>
      <c r="B84" s="665"/>
      <c r="C84" s="1688" t="s">
        <v>3151</v>
      </c>
      <c r="D84" s="668" t="s">
        <v>311</v>
      </c>
      <c r="E84" s="582">
        <v>40</v>
      </c>
      <c r="F84" s="1689">
        <v>40</v>
      </c>
      <c r="G84" s="1689">
        <v>40</v>
      </c>
      <c r="H84" s="1689">
        <v>40</v>
      </c>
    </row>
    <row r="85" spans="1:10" x14ac:dyDescent="0.2">
      <c r="A85" s="664" t="s">
        <v>1060</v>
      </c>
      <c r="B85" s="665" t="s">
        <v>1011</v>
      </c>
      <c r="C85" s="1688" t="s">
        <v>1012</v>
      </c>
      <c r="D85" s="668" t="s">
        <v>311</v>
      </c>
      <c r="E85" s="582">
        <v>671</v>
      </c>
      <c r="F85" s="1689">
        <v>671</v>
      </c>
      <c r="G85" s="1689">
        <v>671</v>
      </c>
      <c r="H85" s="1689">
        <v>671</v>
      </c>
      <c r="I85" s="1688"/>
      <c r="J85" s="1688"/>
    </row>
    <row r="86" spans="1:10" x14ac:dyDescent="0.2">
      <c r="A86" s="664" t="s">
        <v>3119</v>
      </c>
      <c r="B86" s="665"/>
      <c r="C86" s="1688"/>
      <c r="D86" s="668"/>
      <c r="E86" s="582"/>
      <c r="F86" s="1689"/>
      <c r="G86" s="1689"/>
      <c r="H86" s="1689"/>
      <c r="I86" s="1688"/>
      <c r="J86" s="1688"/>
    </row>
    <row r="87" spans="1:10" x14ac:dyDescent="0.2">
      <c r="A87" s="664" t="s">
        <v>3120</v>
      </c>
      <c r="B87" s="665" t="s">
        <v>3111</v>
      </c>
      <c r="C87" s="1688"/>
      <c r="D87" s="668"/>
      <c r="E87" s="582"/>
      <c r="F87" s="1689"/>
      <c r="G87" s="1689"/>
      <c r="H87" s="1689"/>
      <c r="I87" s="1688"/>
      <c r="J87" s="1688"/>
    </row>
    <row r="88" spans="1:10" x14ac:dyDescent="0.2">
      <c r="A88" s="664" t="s">
        <v>3121</v>
      </c>
      <c r="B88" s="665" t="s">
        <v>2470</v>
      </c>
      <c r="C88" s="1688" t="s">
        <v>3152</v>
      </c>
      <c r="D88" s="667">
        <v>45291</v>
      </c>
      <c r="E88" s="1689">
        <v>15674</v>
      </c>
      <c r="F88" s="1688">
        <v>14100</v>
      </c>
      <c r="G88" s="1688">
        <v>0</v>
      </c>
      <c r="H88" s="1688">
        <v>0</v>
      </c>
      <c r="I88" s="1688"/>
      <c r="J88" s="1688"/>
    </row>
    <row r="89" spans="1:10" x14ac:dyDescent="0.2">
      <c r="A89" s="664" t="s">
        <v>3122</v>
      </c>
      <c r="B89" s="1688"/>
      <c r="C89" s="1688"/>
      <c r="D89" s="667"/>
      <c r="E89" s="666"/>
      <c r="F89" s="593"/>
      <c r="G89" s="593"/>
      <c r="H89" s="1688"/>
      <c r="I89" s="1688"/>
      <c r="J89" s="1688"/>
    </row>
    <row r="90" spans="1:10" x14ac:dyDescent="0.2">
      <c r="A90" s="664" t="s">
        <v>3123</v>
      </c>
      <c r="B90" s="1688" t="s">
        <v>933</v>
      </c>
      <c r="C90" s="1688"/>
      <c r="D90" s="667"/>
      <c r="E90" s="1689"/>
      <c r="F90" s="1689"/>
      <c r="G90" s="1688"/>
      <c r="H90" s="1688"/>
      <c r="I90" s="1688"/>
      <c r="J90" s="1688"/>
    </row>
    <row r="91" spans="1:10" x14ac:dyDescent="0.2">
      <c r="A91" s="664" t="s">
        <v>3124</v>
      </c>
      <c r="B91" s="1688" t="s">
        <v>2387</v>
      </c>
      <c r="C91" s="1688" t="s">
        <v>2388</v>
      </c>
      <c r="D91" s="667" t="s">
        <v>311</v>
      </c>
      <c r="E91" s="1688">
        <v>100</v>
      </c>
      <c r="F91" s="1688">
        <v>100</v>
      </c>
      <c r="G91" s="1688">
        <v>100</v>
      </c>
      <c r="H91" s="1688">
        <v>100</v>
      </c>
      <c r="I91" s="1688"/>
      <c r="J91" s="1688"/>
    </row>
    <row r="92" spans="1:10" x14ac:dyDescent="0.2">
      <c r="A92" s="664" t="s">
        <v>3125</v>
      </c>
      <c r="B92" s="1688"/>
      <c r="C92" s="1688"/>
      <c r="D92" s="667"/>
      <c r="E92" s="1689"/>
      <c r="F92" s="1689"/>
      <c r="G92" s="1688"/>
      <c r="H92" s="1688"/>
      <c r="I92" s="1688"/>
      <c r="J92" s="1688"/>
    </row>
    <row r="93" spans="1:10" x14ac:dyDescent="0.2">
      <c r="A93" s="664" t="s">
        <v>3126</v>
      </c>
      <c r="B93" s="1688" t="s">
        <v>811</v>
      </c>
      <c r="C93" s="1688"/>
      <c r="D93" s="667"/>
      <c r="E93" s="1689"/>
      <c r="F93" s="1689"/>
      <c r="G93" s="1688"/>
      <c r="H93" s="1688"/>
      <c r="I93" s="1688"/>
      <c r="J93" s="1688"/>
    </row>
    <row r="94" spans="1:10" x14ac:dyDescent="0.2">
      <c r="A94" s="664" t="s">
        <v>3127</v>
      </c>
      <c r="B94" s="1688" t="s">
        <v>692</v>
      </c>
      <c r="C94" s="1688" t="s">
        <v>693</v>
      </c>
      <c r="D94" s="667" t="s">
        <v>311</v>
      </c>
      <c r="E94" s="1689">
        <v>38</v>
      </c>
      <c r="F94" s="1688">
        <v>38</v>
      </c>
      <c r="G94" s="1688">
        <v>38</v>
      </c>
      <c r="H94" s="1688">
        <v>38</v>
      </c>
      <c r="I94" s="1688"/>
      <c r="J94" s="1688"/>
    </row>
    <row r="95" spans="1:10" x14ac:dyDescent="0.2">
      <c r="A95" s="664" t="s">
        <v>3128</v>
      </c>
      <c r="B95" s="1731">
        <v>42794</v>
      </c>
      <c r="C95" s="1688" t="s">
        <v>3112</v>
      </c>
      <c r="D95" s="667" t="s">
        <v>311</v>
      </c>
      <c r="E95" s="1689">
        <v>212</v>
      </c>
      <c r="F95" s="1688">
        <v>212</v>
      </c>
      <c r="G95" s="1688">
        <v>212</v>
      </c>
      <c r="H95" s="1688">
        <v>212</v>
      </c>
      <c r="I95" s="1688"/>
      <c r="J95" s="1688"/>
    </row>
    <row r="96" spans="1:10" x14ac:dyDescent="0.2">
      <c r="A96" s="664" t="s">
        <v>3129</v>
      </c>
      <c r="B96" s="1688"/>
      <c r="C96" s="1688"/>
      <c r="D96" s="652"/>
      <c r="E96" s="1689"/>
      <c r="F96" s="1689"/>
      <c r="G96" s="1689"/>
      <c r="H96" s="1689"/>
      <c r="I96" s="1688"/>
      <c r="J96" s="1688"/>
    </row>
    <row r="97" spans="1:10" x14ac:dyDescent="0.2">
      <c r="A97" s="664" t="s">
        <v>3130</v>
      </c>
      <c r="B97" s="1688" t="s">
        <v>932</v>
      </c>
      <c r="C97" s="1688"/>
      <c r="D97" s="1688"/>
      <c r="E97" s="1689"/>
      <c r="F97" s="1689"/>
      <c r="G97" s="1689"/>
      <c r="H97" s="1689"/>
      <c r="I97" s="1688"/>
      <c r="J97" s="1688"/>
    </row>
    <row r="98" spans="1:10" x14ac:dyDescent="0.2">
      <c r="A98" s="664" t="s">
        <v>3131</v>
      </c>
      <c r="B98" s="1688" t="s">
        <v>2472</v>
      </c>
      <c r="C98" s="1688" t="s">
        <v>3153</v>
      </c>
      <c r="D98" s="1688" t="s">
        <v>311</v>
      </c>
      <c r="E98" s="1689">
        <v>3506</v>
      </c>
      <c r="F98" s="1689">
        <v>4014</v>
      </c>
      <c r="G98" s="1689">
        <v>4014</v>
      </c>
      <c r="H98" s="1689">
        <v>4014</v>
      </c>
      <c r="I98" s="1688"/>
      <c r="J98" s="1688"/>
    </row>
    <row r="99" spans="1:10" x14ac:dyDescent="0.2">
      <c r="A99" s="664" t="s">
        <v>3132</v>
      </c>
      <c r="B99" s="1688"/>
      <c r="C99" s="1688"/>
      <c r="D99" s="667"/>
      <c r="E99" s="1689"/>
      <c r="F99" s="1689"/>
      <c r="G99" s="1689"/>
      <c r="H99" s="1689"/>
      <c r="I99" s="1688"/>
      <c r="J99" s="1688"/>
    </row>
    <row r="100" spans="1:10" x14ac:dyDescent="0.2">
      <c r="A100" s="664" t="s">
        <v>3133</v>
      </c>
      <c r="B100" s="579" t="s">
        <v>3113</v>
      </c>
      <c r="C100" s="1688"/>
      <c r="D100" s="1688"/>
      <c r="E100" s="593"/>
      <c r="F100" s="593"/>
      <c r="G100" s="593"/>
      <c r="H100" s="593"/>
      <c r="I100" s="1688"/>
      <c r="J100" s="1688"/>
    </row>
    <row r="101" spans="1:10" x14ac:dyDescent="0.2">
      <c r="A101" s="664" t="s">
        <v>3134</v>
      </c>
      <c r="B101" s="1688" t="s">
        <v>834</v>
      </c>
      <c r="C101" s="1688" t="s">
        <v>835</v>
      </c>
      <c r="D101" s="1731">
        <v>46727</v>
      </c>
      <c r="E101" s="1689">
        <v>166043</v>
      </c>
      <c r="F101" s="1689">
        <v>194474</v>
      </c>
      <c r="G101" s="1689">
        <v>194474</v>
      </c>
      <c r="H101" s="1689">
        <v>194474</v>
      </c>
      <c r="I101" s="1688"/>
      <c r="J101" s="1688"/>
    </row>
    <row r="102" spans="1:10" x14ac:dyDescent="0.2">
      <c r="A102" s="664" t="s">
        <v>3135</v>
      </c>
      <c r="B102" s="1688"/>
      <c r="C102" s="1688"/>
      <c r="D102" s="1688"/>
      <c r="E102" s="669"/>
      <c r="F102" s="593"/>
      <c r="G102" s="593"/>
      <c r="H102" s="593"/>
      <c r="I102" s="1688"/>
      <c r="J102" s="1688"/>
    </row>
    <row r="103" spans="1:10" x14ac:dyDescent="0.2">
      <c r="A103" s="664" t="s">
        <v>3136</v>
      </c>
      <c r="B103" s="1688" t="s">
        <v>2843</v>
      </c>
      <c r="C103" s="1688"/>
      <c r="D103" s="1688"/>
      <c r="E103" s="1688"/>
      <c r="F103" s="1688"/>
      <c r="G103" s="1688"/>
      <c r="H103" s="1688"/>
      <c r="I103" s="1688"/>
      <c r="J103" s="1688"/>
    </row>
    <row r="104" spans="1:10" x14ac:dyDescent="0.2">
      <c r="A104" s="664" t="s">
        <v>3137</v>
      </c>
      <c r="B104" s="1688" t="s">
        <v>2483</v>
      </c>
      <c r="C104" s="1688" t="s">
        <v>2484</v>
      </c>
      <c r="D104" s="1731">
        <v>46356</v>
      </c>
      <c r="E104" s="1689">
        <v>60960</v>
      </c>
      <c r="F104" s="1689">
        <v>67341</v>
      </c>
      <c r="G104" s="1689">
        <v>65000</v>
      </c>
      <c r="H104" s="1689">
        <v>65000</v>
      </c>
      <c r="I104" s="1688"/>
      <c r="J104" s="1688"/>
    </row>
    <row r="105" spans="1:10" x14ac:dyDescent="0.2">
      <c r="A105" s="664" t="s">
        <v>3138</v>
      </c>
      <c r="B105" s="1688"/>
      <c r="C105" s="1688"/>
      <c r="D105" s="1688"/>
      <c r="E105" s="1688"/>
      <c r="F105" s="1688"/>
      <c r="G105" s="1688"/>
      <c r="H105" s="1688"/>
      <c r="I105" s="1688"/>
      <c r="J105" s="1688"/>
    </row>
    <row r="106" spans="1:10" x14ac:dyDescent="0.2">
      <c r="A106" s="664" t="s">
        <v>3139</v>
      </c>
      <c r="B106" s="1688" t="s">
        <v>3114</v>
      </c>
      <c r="C106" s="1688"/>
      <c r="D106" s="1688"/>
      <c r="E106" s="1688"/>
      <c r="F106" s="1688"/>
      <c r="G106" s="1688"/>
      <c r="H106" s="1688"/>
      <c r="I106" s="1688"/>
      <c r="J106" s="1688"/>
    </row>
    <row r="107" spans="1:10" x14ac:dyDescent="0.2">
      <c r="A107" s="664" t="s">
        <v>3140</v>
      </c>
      <c r="B107" s="1688" t="s">
        <v>336</v>
      </c>
      <c r="C107" s="1688" t="s">
        <v>2465</v>
      </c>
      <c r="D107" s="1688" t="s">
        <v>311</v>
      </c>
      <c r="E107" s="1689">
        <v>1600</v>
      </c>
      <c r="F107" s="1689">
        <v>1600</v>
      </c>
      <c r="G107" s="1689">
        <v>1600</v>
      </c>
      <c r="H107" s="1689">
        <v>1600</v>
      </c>
      <c r="I107" s="1688"/>
      <c r="J107" s="1688"/>
    </row>
    <row r="108" spans="1:10" x14ac:dyDescent="0.2">
      <c r="A108" s="664" t="s">
        <v>3141</v>
      </c>
      <c r="B108" s="1688"/>
      <c r="C108" s="1688" t="s">
        <v>2401</v>
      </c>
      <c r="D108" s="1688"/>
      <c r="E108" s="1689">
        <v>15240</v>
      </c>
      <c r="F108" s="1689">
        <v>15240</v>
      </c>
      <c r="G108" s="1689">
        <v>15240</v>
      </c>
      <c r="H108" s="1689">
        <v>15240</v>
      </c>
      <c r="I108" s="1688"/>
      <c r="J108" s="1688"/>
    </row>
    <row r="109" spans="1:10" x14ac:dyDescent="0.2">
      <c r="A109" s="664" t="s">
        <v>3142</v>
      </c>
      <c r="B109" s="1688"/>
      <c r="C109" s="1688" t="s">
        <v>2402</v>
      </c>
      <c r="D109" s="1688"/>
      <c r="E109" s="1689">
        <v>24500</v>
      </c>
      <c r="F109" s="1689">
        <v>24500</v>
      </c>
      <c r="G109" s="1689">
        <v>24500</v>
      </c>
      <c r="H109" s="1689">
        <v>24500</v>
      </c>
      <c r="I109" s="1688"/>
      <c r="J109" s="1688"/>
    </row>
    <row r="110" spans="1:10" x14ac:dyDescent="0.2">
      <c r="A110" s="664" t="s">
        <v>3143</v>
      </c>
      <c r="B110" s="1688"/>
      <c r="C110" s="1688"/>
      <c r="D110" s="1688"/>
      <c r="E110" s="1688"/>
      <c r="F110" s="1688"/>
      <c r="G110" s="1688"/>
      <c r="H110" s="1688"/>
      <c r="I110" s="1688"/>
      <c r="J110" s="1688"/>
    </row>
    <row r="111" spans="1:10" x14ac:dyDescent="0.2">
      <c r="A111" s="664" t="s">
        <v>3144</v>
      </c>
      <c r="B111" s="1688" t="s">
        <v>3115</v>
      </c>
      <c r="C111" s="1688"/>
      <c r="D111" s="1688"/>
      <c r="E111" s="1688"/>
      <c r="F111" s="1688"/>
      <c r="G111" s="1688"/>
      <c r="H111" s="1688"/>
      <c r="I111" s="1688"/>
      <c r="J111" s="1688"/>
    </row>
    <row r="112" spans="1:10" x14ac:dyDescent="0.2">
      <c r="A112" s="664" t="s">
        <v>3145</v>
      </c>
      <c r="B112" s="1688" t="s">
        <v>3116</v>
      </c>
      <c r="C112" s="1688" t="s">
        <v>2390</v>
      </c>
      <c r="D112" s="1731">
        <v>45291</v>
      </c>
      <c r="E112" s="1689">
        <v>35000</v>
      </c>
      <c r="F112" s="1688">
        <v>46500</v>
      </c>
      <c r="G112" s="1688">
        <v>0</v>
      </c>
      <c r="H112" s="1688">
        <v>0</v>
      </c>
      <c r="I112" s="1688"/>
      <c r="J112" s="1688"/>
    </row>
    <row r="113" spans="1:10" x14ac:dyDescent="0.2">
      <c r="A113" s="664" t="s">
        <v>3146</v>
      </c>
      <c r="B113" s="1688" t="s">
        <v>3117</v>
      </c>
      <c r="C113" s="1688" t="s">
        <v>3118</v>
      </c>
      <c r="D113" s="1688" t="s">
        <v>311</v>
      </c>
      <c r="E113" s="1689">
        <v>26983</v>
      </c>
      <c r="F113" s="1689">
        <v>26983</v>
      </c>
      <c r="G113" s="1689">
        <v>26983</v>
      </c>
      <c r="H113" s="1689">
        <v>26983</v>
      </c>
      <c r="I113" s="1688"/>
      <c r="J113" s="1688"/>
    </row>
    <row r="114" spans="1:10" x14ac:dyDescent="0.2">
      <c r="A114" s="664" t="s">
        <v>3147</v>
      </c>
      <c r="B114" s="1688" t="s">
        <v>560</v>
      </c>
      <c r="C114" s="1688"/>
      <c r="D114" s="1688"/>
      <c r="E114" s="1689">
        <v>504346</v>
      </c>
      <c r="F114" s="1689">
        <v>390667</v>
      </c>
      <c r="G114" s="1689">
        <v>389077</v>
      </c>
      <c r="H114" s="1689">
        <v>389077</v>
      </c>
      <c r="I114" s="1688"/>
      <c r="J114" s="1688"/>
    </row>
  </sheetData>
  <mergeCells count="7">
    <mergeCell ref="A8:A10"/>
    <mergeCell ref="A1:H1"/>
    <mergeCell ref="A3:H3"/>
    <mergeCell ref="A4:H4"/>
    <mergeCell ref="A5:H5"/>
    <mergeCell ref="A6:H6"/>
    <mergeCell ref="B9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132" customWidth="1"/>
    <col min="2" max="2" width="27.7109375" style="144" customWidth="1"/>
    <col min="3" max="3" width="47.85546875" style="144" customWidth="1"/>
    <col min="4" max="4" width="9.140625" style="133"/>
    <col min="5" max="5" width="8.7109375" style="144" bestFit="1" customWidth="1"/>
    <col min="6" max="6" width="8.42578125" style="144" bestFit="1" customWidth="1"/>
    <col min="7" max="7" width="8.7109375" style="144" customWidth="1"/>
    <col min="8" max="8" width="8.85546875" style="144" customWidth="1"/>
    <col min="9" max="9" width="9.140625" style="144"/>
    <col min="10" max="16384" width="9.140625" style="135"/>
  </cols>
  <sheetData>
    <row r="1" spans="1:11" ht="14.1" customHeight="1" x14ac:dyDescent="0.25">
      <c r="C1" s="2262" t="s">
        <v>150</v>
      </c>
      <c r="D1" s="2262"/>
      <c r="E1" s="2262"/>
      <c r="F1" s="2262"/>
      <c r="G1" s="2262"/>
      <c r="H1" s="2262"/>
    </row>
    <row r="2" spans="1:11" ht="20.100000000000001" customHeight="1" x14ac:dyDescent="0.25">
      <c r="A2" s="2245" t="s">
        <v>295</v>
      </c>
      <c r="B2" s="2263"/>
      <c r="C2" s="2263"/>
      <c r="D2" s="2263"/>
      <c r="E2" s="2263"/>
      <c r="F2" s="2263"/>
      <c r="G2" s="2263"/>
      <c r="H2" s="2263"/>
    </row>
    <row r="3" spans="1:11" ht="14.1" customHeight="1" x14ac:dyDescent="0.25">
      <c r="A3" s="2245" t="s">
        <v>296</v>
      </c>
      <c r="B3" s="2263"/>
      <c r="C3" s="2263"/>
      <c r="D3" s="2263"/>
      <c r="E3" s="2263"/>
      <c r="F3" s="2263"/>
      <c r="G3" s="2263"/>
      <c r="H3" s="2263"/>
    </row>
    <row r="4" spans="1:11" ht="14.1" customHeight="1" x14ac:dyDescent="0.25">
      <c r="A4" s="2246" t="s">
        <v>54</v>
      </c>
      <c r="B4" s="2264"/>
      <c r="C4" s="2264"/>
      <c r="D4" s="2264"/>
      <c r="E4" s="2264"/>
      <c r="F4" s="2264"/>
      <c r="G4" s="2264"/>
      <c r="H4" s="2264"/>
    </row>
    <row r="5" spans="1:11" ht="14.1" customHeight="1" x14ac:dyDescent="0.25">
      <c r="A5" s="131"/>
      <c r="B5" s="132"/>
      <c r="C5" s="132"/>
      <c r="D5" s="132"/>
      <c r="E5" s="132"/>
      <c r="F5" s="132"/>
      <c r="G5" s="132"/>
      <c r="H5" s="132"/>
    </row>
    <row r="6" spans="1:11" ht="14.1" customHeight="1" x14ac:dyDescent="0.25">
      <c r="A6" s="2265"/>
      <c r="B6" s="134" t="s">
        <v>56</v>
      </c>
      <c r="C6" s="134" t="s">
        <v>57</v>
      </c>
      <c r="D6" s="134" t="s">
        <v>58</v>
      </c>
      <c r="E6" s="134" t="s">
        <v>59</v>
      </c>
      <c r="F6" s="134" t="s">
        <v>446</v>
      </c>
      <c r="G6" s="134" t="s">
        <v>447</v>
      </c>
      <c r="H6" s="134" t="s">
        <v>448</v>
      </c>
      <c r="I6" s="134" t="s">
        <v>557</v>
      </c>
    </row>
    <row r="7" spans="1:11" s="174" customFormat="1" ht="13.5" customHeight="1" x14ac:dyDescent="0.25">
      <c r="A7" s="2265"/>
      <c r="B7" s="2261" t="s">
        <v>297</v>
      </c>
      <c r="C7" s="2266" t="s">
        <v>298</v>
      </c>
      <c r="D7" s="2266" t="s">
        <v>299</v>
      </c>
      <c r="E7" s="2259" t="s">
        <v>300</v>
      </c>
      <c r="F7" s="2260"/>
      <c r="G7" s="2260"/>
      <c r="H7" s="2260"/>
      <c r="I7" s="2261"/>
      <c r="J7" s="173"/>
      <c r="K7" s="173"/>
    </row>
    <row r="8" spans="1:11" s="174" customFormat="1" ht="13.5" customHeight="1" x14ac:dyDescent="0.25">
      <c r="A8" s="2265"/>
      <c r="B8" s="2261"/>
      <c r="C8" s="2266"/>
      <c r="D8" s="2266"/>
      <c r="E8" s="175" t="s">
        <v>301</v>
      </c>
      <c r="F8" s="175" t="s">
        <v>302</v>
      </c>
      <c r="G8" s="175" t="s">
        <v>303</v>
      </c>
      <c r="H8" s="176" t="s">
        <v>304</v>
      </c>
      <c r="I8" s="175" t="s">
        <v>148</v>
      </c>
      <c r="J8" s="177"/>
      <c r="K8" s="177"/>
    </row>
    <row r="9" spans="1:11" s="174" customFormat="1" ht="13.5" customHeight="1" x14ac:dyDescent="0.25">
      <c r="A9" s="142" t="s">
        <v>455</v>
      </c>
      <c r="B9" s="178" t="s">
        <v>305</v>
      </c>
      <c r="C9" s="179"/>
      <c r="D9" s="180"/>
      <c r="E9" s="179"/>
      <c r="F9" s="179"/>
      <c r="G9" s="179"/>
      <c r="H9" s="179"/>
      <c r="I9" s="130"/>
    </row>
    <row r="10" spans="1:11" ht="13.5" customHeight="1" x14ac:dyDescent="0.25">
      <c r="A10" s="142" t="s">
        <v>463</v>
      </c>
      <c r="B10" s="181" t="s">
        <v>306</v>
      </c>
    </row>
    <row r="11" spans="1:11" ht="13.5" customHeight="1" x14ac:dyDescent="0.25">
      <c r="A11" s="142" t="s">
        <v>464</v>
      </c>
      <c r="B11" s="164" t="s">
        <v>307</v>
      </c>
      <c r="C11" s="165" t="s">
        <v>308</v>
      </c>
      <c r="D11" s="166"/>
      <c r="E11" s="165"/>
      <c r="F11" s="165"/>
      <c r="G11" s="165"/>
      <c r="H11" s="165"/>
    </row>
    <row r="12" spans="1:11" ht="13.5" customHeight="1" x14ac:dyDescent="0.25">
      <c r="A12" s="142" t="s">
        <v>465</v>
      </c>
      <c r="B12" s="164" t="s">
        <v>309</v>
      </c>
      <c r="C12" s="165" t="s">
        <v>310</v>
      </c>
      <c r="D12" s="133" t="s">
        <v>311</v>
      </c>
      <c r="E12" s="167">
        <v>300</v>
      </c>
      <c r="F12" s="167">
        <v>300</v>
      </c>
      <c r="G12" s="167">
        <v>300</v>
      </c>
      <c r="H12" s="167">
        <v>300</v>
      </c>
    </row>
    <row r="13" spans="1:11" ht="13.5" customHeight="1" x14ac:dyDescent="0.25">
      <c r="A13" s="142" t="s">
        <v>466</v>
      </c>
      <c r="B13" s="143" t="s">
        <v>312</v>
      </c>
      <c r="C13" s="144" t="s">
        <v>313</v>
      </c>
      <c r="D13" s="133" t="s">
        <v>311</v>
      </c>
      <c r="E13" s="141">
        <v>100</v>
      </c>
      <c r="F13" s="141">
        <v>100</v>
      </c>
      <c r="G13" s="141">
        <v>100</v>
      </c>
      <c r="H13" s="141">
        <v>100</v>
      </c>
      <c r="I13" s="144">
        <v>100</v>
      </c>
    </row>
    <row r="14" spans="1:11" ht="13.5" customHeight="1" x14ac:dyDescent="0.25">
      <c r="A14" s="142" t="s">
        <v>467</v>
      </c>
      <c r="B14" s="143" t="s">
        <v>314</v>
      </c>
      <c r="C14" s="144" t="s">
        <v>315</v>
      </c>
      <c r="D14" s="133" t="s">
        <v>311</v>
      </c>
      <c r="E14" s="141">
        <v>24554</v>
      </c>
      <c r="F14" s="141">
        <v>19393</v>
      </c>
      <c r="G14" s="141"/>
      <c r="H14" s="141">
        <v>24241</v>
      </c>
      <c r="I14" s="144">
        <v>24250</v>
      </c>
    </row>
    <row r="15" spans="1:11" ht="13.5" customHeight="1" x14ac:dyDescent="0.25">
      <c r="A15" s="142" t="s">
        <v>468</v>
      </c>
      <c r="B15" s="143" t="s">
        <v>316</v>
      </c>
      <c r="C15" s="144" t="s">
        <v>317</v>
      </c>
      <c r="D15" s="133" t="s">
        <v>311</v>
      </c>
      <c r="E15" s="141"/>
      <c r="F15" s="141"/>
      <c r="G15" s="141"/>
      <c r="H15" s="141"/>
    </row>
    <row r="16" spans="1:11" ht="13.5" customHeight="1" x14ac:dyDescent="0.25">
      <c r="A16" s="142" t="s">
        <v>469</v>
      </c>
      <c r="B16" s="143" t="s">
        <v>318</v>
      </c>
      <c r="C16" s="144" t="s">
        <v>319</v>
      </c>
      <c r="D16" s="133" t="s">
        <v>311</v>
      </c>
      <c r="E16" s="141">
        <v>17280</v>
      </c>
      <c r="F16" s="141">
        <v>17280</v>
      </c>
      <c r="G16" s="141">
        <v>17280</v>
      </c>
      <c r="H16" s="141">
        <v>17280</v>
      </c>
      <c r="I16" s="144">
        <v>17280</v>
      </c>
    </row>
    <row r="17" spans="1:13" ht="13.5" customHeight="1" x14ac:dyDescent="0.25">
      <c r="A17" s="142" t="s">
        <v>470</v>
      </c>
      <c r="B17" s="143" t="s">
        <v>320</v>
      </c>
      <c r="C17" s="144" t="s">
        <v>321</v>
      </c>
      <c r="D17" s="133" t="s">
        <v>311</v>
      </c>
      <c r="E17" s="141">
        <v>32739</v>
      </c>
      <c r="F17" s="141">
        <v>25858</v>
      </c>
      <c r="G17" s="141"/>
      <c r="H17" s="141">
        <v>27321</v>
      </c>
      <c r="I17" s="144">
        <v>27350</v>
      </c>
    </row>
    <row r="18" spans="1:13" ht="13.5" customHeight="1" x14ac:dyDescent="0.25">
      <c r="A18" s="142" t="s">
        <v>500</v>
      </c>
      <c r="B18" s="143"/>
      <c r="C18" s="144" t="s">
        <v>322</v>
      </c>
      <c r="D18" s="133" t="s">
        <v>311</v>
      </c>
      <c r="E18" s="141"/>
      <c r="F18" s="141"/>
      <c r="G18" s="141"/>
      <c r="H18" s="141"/>
    </row>
    <row r="19" spans="1:13" ht="13.5" customHeight="1" x14ac:dyDescent="0.25">
      <c r="A19" s="142" t="s">
        <v>501</v>
      </c>
      <c r="B19" s="143"/>
      <c r="C19" s="144" t="s">
        <v>323</v>
      </c>
      <c r="D19" s="133" t="s">
        <v>311</v>
      </c>
      <c r="E19" s="141">
        <v>23050</v>
      </c>
      <c r="F19" s="141">
        <v>23050</v>
      </c>
      <c r="G19" s="141">
        <v>23050</v>
      </c>
      <c r="H19" s="141">
        <v>23050</v>
      </c>
      <c r="I19" s="144">
        <v>23050</v>
      </c>
    </row>
    <row r="20" spans="1:13" ht="18" customHeight="1" x14ac:dyDescent="0.25">
      <c r="A20" s="142" t="s">
        <v>502</v>
      </c>
      <c r="B20" s="143" t="s">
        <v>324</v>
      </c>
      <c r="C20" s="144" t="s">
        <v>325</v>
      </c>
      <c r="D20" s="133" t="s">
        <v>311</v>
      </c>
      <c r="E20" s="141">
        <v>9</v>
      </c>
      <c r="F20" s="141">
        <v>9</v>
      </c>
      <c r="G20" s="141">
        <v>9</v>
      </c>
      <c r="H20" s="141">
        <v>9</v>
      </c>
      <c r="I20" s="144">
        <v>9</v>
      </c>
    </row>
    <row r="21" spans="1:13" ht="13.5" customHeight="1" x14ac:dyDescent="0.25">
      <c r="A21" s="142" t="s">
        <v>503</v>
      </c>
      <c r="B21" s="143" t="s">
        <v>326</v>
      </c>
      <c r="C21" s="144" t="s">
        <v>327</v>
      </c>
      <c r="D21" s="133" t="s">
        <v>311</v>
      </c>
      <c r="E21" s="141">
        <v>50</v>
      </c>
      <c r="F21" s="141">
        <v>50</v>
      </c>
      <c r="G21" s="141">
        <v>50</v>
      </c>
      <c r="H21" s="141">
        <v>100</v>
      </c>
      <c r="I21" s="144">
        <v>100</v>
      </c>
    </row>
    <row r="22" spans="1:13" ht="21" customHeight="1" x14ac:dyDescent="0.25">
      <c r="A22" s="142" t="s">
        <v>504</v>
      </c>
      <c r="B22" s="143" t="s">
        <v>328</v>
      </c>
      <c r="C22" s="144" t="s">
        <v>329</v>
      </c>
      <c r="D22" s="145" t="s">
        <v>311</v>
      </c>
      <c r="E22" s="141">
        <v>875</v>
      </c>
      <c r="F22" s="141">
        <v>875</v>
      </c>
      <c r="G22" s="141">
        <v>875</v>
      </c>
      <c r="H22" s="141">
        <v>875</v>
      </c>
      <c r="I22" s="144">
        <v>875</v>
      </c>
    </row>
    <row r="23" spans="1:13" s="137" customFormat="1" ht="30" x14ac:dyDescent="0.25">
      <c r="A23" s="142" t="s">
        <v>505</v>
      </c>
      <c r="B23" s="146" t="s">
        <v>330</v>
      </c>
      <c r="C23" s="168" t="s">
        <v>331</v>
      </c>
      <c r="D23" s="148" t="s">
        <v>311</v>
      </c>
      <c r="E23" s="169">
        <v>129</v>
      </c>
      <c r="F23" s="169">
        <v>129</v>
      </c>
      <c r="G23" s="169">
        <v>129</v>
      </c>
      <c r="H23" s="169">
        <v>193</v>
      </c>
      <c r="I23" s="154">
        <v>193</v>
      </c>
      <c r="J23" s="161"/>
      <c r="K23" s="170"/>
      <c r="M23" s="171"/>
    </row>
    <row r="24" spans="1:13" ht="17.25" customHeight="1" x14ac:dyDescent="0.25">
      <c r="A24" s="142" t="s">
        <v>506</v>
      </c>
      <c r="B24" s="143" t="s">
        <v>99</v>
      </c>
      <c r="C24" s="144" t="s">
        <v>332</v>
      </c>
      <c r="D24" s="145" t="s">
        <v>311</v>
      </c>
      <c r="E24" s="141">
        <v>125</v>
      </c>
      <c r="F24" s="141">
        <v>125</v>
      </c>
      <c r="G24" s="141">
        <v>125</v>
      </c>
      <c r="H24" s="141">
        <v>147</v>
      </c>
      <c r="I24" s="144">
        <v>147</v>
      </c>
    </row>
    <row r="25" spans="1:13" ht="15.75" customHeight="1" x14ac:dyDescent="0.25">
      <c r="A25" s="142" t="s">
        <v>507</v>
      </c>
      <c r="B25" s="143"/>
      <c r="C25" s="144" t="s">
        <v>333</v>
      </c>
      <c r="D25" s="145" t="s">
        <v>311</v>
      </c>
      <c r="E25" s="141">
        <v>54</v>
      </c>
      <c r="F25" s="141">
        <v>54</v>
      </c>
      <c r="G25" s="141">
        <v>54</v>
      </c>
      <c r="H25" s="141">
        <v>54</v>
      </c>
      <c r="I25" s="144">
        <v>54</v>
      </c>
    </row>
    <row r="26" spans="1:13" ht="13.5" customHeight="1" x14ac:dyDescent="0.25">
      <c r="A26" s="142" t="s">
        <v>509</v>
      </c>
      <c r="B26" s="143" t="s">
        <v>334</v>
      </c>
      <c r="C26" s="144" t="s">
        <v>335</v>
      </c>
      <c r="D26" s="145" t="s">
        <v>311</v>
      </c>
      <c r="E26" s="141">
        <v>100</v>
      </c>
      <c r="F26" s="141">
        <v>100</v>
      </c>
      <c r="G26" s="141">
        <v>100</v>
      </c>
      <c r="H26" s="141">
        <v>100</v>
      </c>
      <c r="I26" s="144">
        <v>100</v>
      </c>
    </row>
    <row r="27" spans="1:13" ht="13.5" customHeight="1" x14ac:dyDescent="0.25">
      <c r="A27" s="142" t="s">
        <v>510</v>
      </c>
      <c r="B27" s="143" t="s">
        <v>336</v>
      </c>
      <c r="C27" s="144" t="s">
        <v>337</v>
      </c>
      <c r="D27" s="145" t="s">
        <v>311</v>
      </c>
      <c r="E27" s="141">
        <v>1575</v>
      </c>
      <c r="F27" s="141">
        <v>1575</v>
      </c>
      <c r="G27" s="141">
        <v>1575</v>
      </c>
      <c r="H27" s="141">
        <v>1575</v>
      </c>
      <c r="I27" s="144">
        <v>1575</v>
      </c>
    </row>
    <row r="28" spans="1:13" ht="13.5" customHeight="1" x14ac:dyDescent="0.25">
      <c r="A28" s="142" t="s">
        <v>511</v>
      </c>
      <c r="B28" s="143" t="s">
        <v>338</v>
      </c>
      <c r="C28" s="144" t="s">
        <v>339</v>
      </c>
      <c r="D28" s="145" t="s">
        <v>311</v>
      </c>
      <c r="E28" s="141">
        <v>60</v>
      </c>
      <c r="F28" s="141">
        <v>60</v>
      </c>
      <c r="G28" s="141">
        <v>60</v>
      </c>
      <c r="H28" s="141">
        <v>60</v>
      </c>
      <c r="I28" s="144">
        <v>60</v>
      </c>
    </row>
    <row r="29" spans="1:13" ht="13.5" customHeight="1" x14ac:dyDescent="0.25">
      <c r="A29" s="142" t="s">
        <v>512</v>
      </c>
      <c r="B29" s="143" t="s">
        <v>340</v>
      </c>
      <c r="C29" s="144" t="s">
        <v>341</v>
      </c>
      <c r="D29" s="133" t="s">
        <v>311</v>
      </c>
      <c r="E29" s="141">
        <v>2900</v>
      </c>
      <c r="F29" s="141">
        <v>2900</v>
      </c>
      <c r="G29" s="141">
        <v>2900</v>
      </c>
      <c r="H29" s="141">
        <v>2000</v>
      </c>
      <c r="I29" s="144">
        <v>2000</v>
      </c>
    </row>
    <row r="30" spans="1:13" ht="18" customHeight="1" x14ac:dyDescent="0.25">
      <c r="A30" s="142" t="s">
        <v>513</v>
      </c>
      <c r="B30" s="146" t="s">
        <v>342</v>
      </c>
      <c r="C30" s="147" t="s">
        <v>343</v>
      </c>
      <c r="D30" s="148" t="s">
        <v>311</v>
      </c>
      <c r="E30" s="149">
        <v>383</v>
      </c>
      <c r="F30" s="149">
        <v>383</v>
      </c>
      <c r="G30" s="149">
        <v>383</v>
      </c>
      <c r="H30" s="149">
        <v>250</v>
      </c>
      <c r="I30" s="144">
        <v>250</v>
      </c>
    </row>
    <row r="31" spans="1:13" ht="18" customHeight="1" x14ac:dyDescent="0.25">
      <c r="A31" s="142" t="s">
        <v>514</v>
      </c>
      <c r="B31" s="146"/>
      <c r="C31" s="147" t="s">
        <v>100</v>
      </c>
      <c r="D31" s="148"/>
      <c r="E31" s="149"/>
      <c r="F31" s="149"/>
      <c r="G31" s="149"/>
      <c r="H31" s="149">
        <v>2980</v>
      </c>
      <c r="I31" s="144">
        <v>2980</v>
      </c>
    </row>
    <row r="32" spans="1:13" ht="18" customHeight="1" x14ac:dyDescent="0.25">
      <c r="A32" s="142" t="s">
        <v>515</v>
      </c>
      <c r="B32" s="146" t="s">
        <v>101</v>
      </c>
      <c r="C32" s="147" t="s">
        <v>102</v>
      </c>
      <c r="D32" s="148" t="s">
        <v>311</v>
      </c>
      <c r="E32" s="149"/>
      <c r="F32" s="149"/>
      <c r="G32" s="149">
        <v>248</v>
      </c>
      <c r="H32" s="149">
        <v>248</v>
      </c>
      <c r="I32" s="144">
        <v>248</v>
      </c>
    </row>
    <row r="33" spans="1:13" ht="15.75" x14ac:dyDescent="0.25">
      <c r="A33" s="142" t="s">
        <v>516</v>
      </c>
      <c r="B33" s="144" t="s">
        <v>344</v>
      </c>
      <c r="C33" s="144" t="s">
        <v>345</v>
      </c>
      <c r="D33" s="133" t="s">
        <v>346</v>
      </c>
      <c r="E33" s="144">
        <v>1936</v>
      </c>
      <c r="F33" s="144">
        <v>1718</v>
      </c>
      <c r="G33" s="144">
        <v>1718</v>
      </c>
      <c r="H33" s="144">
        <v>1650</v>
      </c>
      <c r="I33" s="144">
        <v>1650</v>
      </c>
    </row>
    <row r="34" spans="1:13" ht="17.25" customHeight="1" x14ac:dyDescent="0.25">
      <c r="A34" s="142" t="s">
        <v>532</v>
      </c>
      <c r="B34" s="143" t="s">
        <v>347</v>
      </c>
      <c r="C34" s="144" t="s">
        <v>348</v>
      </c>
      <c r="D34" s="133" t="s">
        <v>311</v>
      </c>
      <c r="E34" s="141">
        <v>2500</v>
      </c>
      <c r="F34" s="141">
        <v>2500</v>
      </c>
      <c r="G34" s="141">
        <v>2500</v>
      </c>
      <c r="H34" s="141">
        <v>2500</v>
      </c>
      <c r="I34" s="144">
        <v>2500</v>
      </c>
    </row>
    <row r="35" spans="1:13" ht="20.25" customHeight="1" x14ac:dyDescent="0.25">
      <c r="A35" s="142" t="s">
        <v>533</v>
      </c>
      <c r="B35" s="143" t="s">
        <v>349</v>
      </c>
      <c r="C35" s="144" t="s">
        <v>350</v>
      </c>
      <c r="D35" s="145">
        <v>42124</v>
      </c>
      <c r="E35" s="141">
        <v>1250</v>
      </c>
      <c r="F35" s="141">
        <v>1250</v>
      </c>
      <c r="G35" s="157">
        <v>1250</v>
      </c>
      <c r="H35" s="157">
        <v>312</v>
      </c>
    </row>
    <row r="36" spans="1:13" ht="13.5" customHeight="1" x14ac:dyDescent="0.25">
      <c r="A36" s="142" t="s">
        <v>534</v>
      </c>
      <c r="B36" s="143"/>
      <c r="C36" s="144" t="s">
        <v>351</v>
      </c>
      <c r="D36" s="133" t="s">
        <v>311</v>
      </c>
      <c r="E36" s="141">
        <v>200</v>
      </c>
      <c r="F36" s="141">
        <v>200</v>
      </c>
      <c r="G36" s="141">
        <v>258</v>
      </c>
      <c r="H36" s="141">
        <v>258</v>
      </c>
      <c r="I36" s="144">
        <v>258</v>
      </c>
    </row>
    <row r="37" spans="1:13" ht="13.5" customHeight="1" x14ac:dyDescent="0.25">
      <c r="A37" s="142" t="s">
        <v>535</v>
      </c>
      <c r="B37" s="143" t="s">
        <v>352</v>
      </c>
      <c r="C37" s="144" t="s">
        <v>353</v>
      </c>
      <c r="D37" s="133" t="s">
        <v>311</v>
      </c>
      <c r="E37" s="141">
        <v>994</v>
      </c>
      <c r="F37" s="141">
        <v>994</v>
      </c>
      <c r="G37" s="141">
        <v>994</v>
      </c>
      <c r="H37" s="141">
        <v>994</v>
      </c>
      <c r="I37" s="144">
        <v>971</v>
      </c>
    </row>
    <row r="38" spans="1:13" ht="13.5" customHeight="1" x14ac:dyDescent="0.25">
      <c r="A38" s="142" t="s">
        <v>536</v>
      </c>
      <c r="B38" s="143" t="s">
        <v>103</v>
      </c>
      <c r="C38" s="144" t="s">
        <v>104</v>
      </c>
      <c r="D38" s="133" t="s">
        <v>311</v>
      </c>
      <c r="E38" s="141">
        <v>750</v>
      </c>
      <c r="F38" s="141">
        <v>750</v>
      </c>
      <c r="G38" s="141">
        <v>762</v>
      </c>
      <c r="H38" s="141">
        <v>762</v>
      </c>
      <c r="I38" s="144">
        <v>762</v>
      </c>
    </row>
    <row r="39" spans="1:13" ht="15.75" x14ac:dyDescent="0.25">
      <c r="A39" s="142" t="s">
        <v>537</v>
      </c>
      <c r="B39" s="143" t="s">
        <v>354</v>
      </c>
      <c r="C39" s="144" t="s">
        <v>355</v>
      </c>
      <c r="D39" s="145" t="s">
        <v>311</v>
      </c>
      <c r="E39" s="133">
        <v>330</v>
      </c>
      <c r="F39" s="144">
        <v>330</v>
      </c>
      <c r="G39" s="144">
        <v>330</v>
      </c>
      <c r="H39" s="144">
        <v>330</v>
      </c>
      <c r="I39" s="144">
        <v>330</v>
      </c>
      <c r="K39" s="158"/>
      <c r="M39" s="136"/>
    </row>
    <row r="40" spans="1:13" ht="15.75" x14ac:dyDescent="0.25">
      <c r="A40" s="142" t="s">
        <v>538</v>
      </c>
      <c r="B40" s="143" t="s">
        <v>356</v>
      </c>
      <c r="C40" s="144" t="s">
        <v>357</v>
      </c>
      <c r="D40" s="145" t="s">
        <v>311</v>
      </c>
      <c r="E40" s="133">
        <v>930</v>
      </c>
      <c r="F40" s="144">
        <v>930</v>
      </c>
      <c r="G40" s="144">
        <v>930</v>
      </c>
      <c r="H40" s="144">
        <v>930</v>
      </c>
      <c r="I40" s="144">
        <v>930</v>
      </c>
      <c r="K40" s="158"/>
      <c r="M40" s="136"/>
    </row>
    <row r="41" spans="1:13" ht="15.75" x14ac:dyDescent="0.25">
      <c r="A41" s="142" t="s">
        <v>539</v>
      </c>
      <c r="B41" s="143" t="s">
        <v>105</v>
      </c>
      <c r="C41" s="144" t="s">
        <v>106</v>
      </c>
      <c r="D41" s="145" t="s">
        <v>311</v>
      </c>
      <c r="E41" s="133"/>
      <c r="G41" s="144">
        <v>823</v>
      </c>
      <c r="H41" s="144">
        <v>823</v>
      </c>
      <c r="I41" s="144">
        <v>823</v>
      </c>
      <c r="K41" s="158"/>
      <c r="M41" s="136"/>
    </row>
    <row r="42" spans="1:13" ht="14.1" customHeight="1" x14ac:dyDescent="0.25">
      <c r="A42" s="142" t="s">
        <v>540</v>
      </c>
      <c r="B42" s="144" t="s">
        <v>358</v>
      </c>
      <c r="C42" s="144" t="s">
        <v>359</v>
      </c>
      <c r="D42" s="133" t="s">
        <v>311</v>
      </c>
      <c r="E42" s="144">
        <v>16</v>
      </c>
      <c r="F42" s="144">
        <v>16</v>
      </c>
      <c r="G42" s="144">
        <v>16</v>
      </c>
      <c r="H42" s="144">
        <v>16</v>
      </c>
      <c r="I42" s="144">
        <v>16</v>
      </c>
    </row>
    <row r="43" spans="1:13" s="137" customFormat="1" ht="30" x14ac:dyDescent="0.25">
      <c r="A43" s="142" t="s">
        <v>588</v>
      </c>
      <c r="B43" s="150" t="s">
        <v>360</v>
      </c>
      <c r="C43" s="159" t="s">
        <v>361</v>
      </c>
      <c r="D43" s="152" t="s">
        <v>311</v>
      </c>
      <c r="E43" s="160">
        <v>40</v>
      </c>
      <c r="F43" s="160">
        <v>40</v>
      </c>
      <c r="G43" s="160">
        <v>40</v>
      </c>
      <c r="H43" s="160">
        <v>40</v>
      </c>
      <c r="I43" s="154">
        <v>40</v>
      </c>
      <c r="J43" s="161"/>
      <c r="K43" s="162"/>
      <c r="M43" s="138"/>
    </row>
    <row r="44" spans="1:13" s="137" customFormat="1" ht="18" customHeight="1" x14ac:dyDescent="0.25">
      <c r="A44" s="142" t="s">
        <v>589</v>
      </c>
      <c r="B44" s="150" t="s">
        <v>362</v>
      </c>
      <c r="C44" s="159" t="s">
        <v>363</v>
      </c>
      <c r="D44" s="152" t="s">
        <v>311</v>
      </c>
      <c r="E44" s="160">
        <v>994</v>
      </c>
      <c r="F44" s="160">
        <v>994</v>
      </c>
      <c r="G44" s="160">
        <v>994</v>
      </c>
      <c r="H44" s="154">
        <v>994</v>
      </c>
      <c r="I44" s="154">
        <v>994</v>
      </c>
      <c r="J44" s="161"/>
      <c r="K44" s="162"/>
      <c r="M44" s="138"/>
    </row>
    <row r="45" spans="1:13" s="137" customFormat="1" ht="15.75" x14ac:dyDescent="0.25">
      <c r="A45" s="142" t="s">
        <v>590</v>
      </c>
      <c r="B45" s="150" t="s">
        <v>364</v>
      </c>
      <c r="C45" s="159" t="s">
        <v>365</v>
      </c>
      <c r="D45" s="152" t="s">
        <v>311</v>
      </c>
      <c r="E45" s="160">
        <v>176</v>
      </c>
      <c r="F45" s="160">
        <v>176</v>
      </c>
      <c r="G45" s="160">
        <v>176</v>
      </c>
      <c r="H45" s="154">
        <v>176</v>
      </c>
      <c r="I45" s="154">
        <v>176</v>
      </c>
      <c r="J45" s="161"/>
      <c r="K45" s="162"/>
      <c r="M45" s="138"/>
    </row>
    <row r="46" spans="1:13" ht="13.5" customHeight="1" x14ac:dyDescent="0.25">
      <c r="A46" s="142" t="s">
        <v>591</v>
      </c>
      <c r="B46" s="146" t="s">
        <v>366</v>
      </c>
      <c r="C46" s="147" t="s">
        <v>367</v>
      </c>
      <c r="D46" s="148" t="s">
        <v>311</v>
      </c>
      <c r="E46" s="149">
        <v>199</v>
      </c>
      <c r="F46" s="149">
        <v>199</v>
      </c>
      <c r="G46" s="142">
        <v>199</v>
      </c>
      <c r="H46" s="149">
        <v>199</v>
      </c>
      <c r="I46" s="144">
        <v>199</v>
      </c>
    </row>
    <row r="47" spans="1:13" ht="13.5" customHeight="1" x14ac:dyDescent="0.25">
      <c r="A47" s="142" t="s">
        <v>107</v>
      </c>
      <c r="B47" s="146" t="s">
        <v>368</v>
      </c>
      <c r="C47" s="147" t="s">
        <v>369</v>
      </c>
      <c r="D47" s="148" t="s">
        <v>311</v>
      </c>
      <c r="E47" s="149">
        <v>1863</v>
      </c>
      <c r="F47" s="149">
        <v>1863</v>
      </c>
      <c r="G47" s="149">
        <v>1863</v>
      </c>
      <c r="H47" s="149">
        <v>1863</v>
      </c>
      <c r="I47" s="144">
        <v>1900</v>
      </c>
    </row>
    <row r="48" spans="1:13" ht="13.5" customHeight="1" x14ac:dyDescent="0.25">
      <c r="A48" s="142" t="s">
        <v>616</v>
      </c>
      <c r="B48" s="146" t="s">
        <v>108</v>
      </c>
      <c r="C48" s="147" t="s">
        <v>109</v>
      </c>
      <c r="D48" s="148" t="s">
        <v>311</v>
      </c>
      <c r="E48" s="149"/>
      <c r="F48" s="149"/>
      <c r="G48" s="149">
        <v>29600</v>
      </c>
      <c r="H48" s="149">
        <v>29600</v>
      </c>
      <c r="I48" s="144">
        <v>29600</v>
      </c>
    </row>
    <row r="49" spans="1:13" s="137" customFormat="1" ht="15.75" x14ac:dyDescent="0.25">
      <c r="A49" s="142" t="s">
        <v>617</v>
      </c>
      <c r="B49" s="150" t="s">
        <v>370</v>
      </c>
      <c r="C49" s="151" t="s">
        <v>371</v>
      </c>
      <c r="D49" s="152" t="s">
        <v>311</v>
      </c>
      <c r="E49" s="153">
        <v>3600</v>
      </c>
      <c r="F49" s="153">
        <v>3600</v>
      </c>
      <c r="G49" s="153">
        <v>3600</v>
      </c>
      <c r="H49" s="153">
        <v>6553</v>
      </c>
      <c r="I49" s="154">
        <v>6553</v>
      </c>
      <c r="J49" s="161"/>
      <c r="K49" s="162"/>
      <c r="M49" s="138"/>
    </row>
    <row r="50" spans="1:13" s="137" customFormat="1" ht="15.75" x14ac:dyDescent="0.25">
      <c r="A50" s="142" t="s">
        <v>110</v>
      </c>
      <c r="B50" s="150" t="s">
        <v>372</v>
      </c>
      <c r="C50" s="151" t="s">
        <v>373</v>
      </c>
      <c r="D50" s="152" t="s">
        <v>311</v>
      </c>
      <c r="E50" s="153">
        <v>123</v>
      </c>
      <c r="F50" s="153">
        <v>123</v>
      </c>
      <c r="G50" s="153">
        <v>123</v>
      </c>
      <c r="H50" s="153">
        <v>123</v>
      </c>
      <c r="I50" s="154">
        <v>123</v>
      </c>
      <c r="J50" s="161"/>
      <c r="K50" s="162"/>
      <c r="M50" s="138"/>
    </row>
    <row r="51" spans="1:13" ht="14.1" customHeight="1" x14ac:dyDescent="0.25">
      <c r="A51" s="142" t="s">
        <v>111</v>
      </c>
      <c r="B51" s="144" t="s">
        <v>374</v>
      </c>
      <c r="C51" s="144" t="s">
        <v>375</v>
      </c>
      <c r="D51" s="133" t="s">
        <v>311</v>
      </c>
      <c r="E51" s="144">
        <v>225</v>
      </c>
      <c r="F51" s="144">
        <v>225</v>
      </c>
      <c r="G51" s="144">
        <v>225</v>
      </c>
      <c r="H51" s="144">
        <v>241</v>
      </c>
      <c r="I51" s="144">
        <v>241</v>
      </c>
    </row>
    <row r="52" spans="1:13" ht="14.1" customHeight="1" x14ac:dyDescent="0.25">
      <c r="A52" s="142" t="s">
        <v>112</v>
      </c>
      <c r="B52" s="144" t="s">
        <v>113</v>
      </c>
      <c r="C52" s="144" t="s">
        <v>114</v>
      </c>
      <c r="D52" s="133" t="s">
        <v>406</v>
      </c>
      <c r="G52" s="144">
        <v>600</v>
      </c>
      <c r="H52" s="144">
        <v>1200</v>
      </c>
      <c r="I52" s="144">
        <v>1200</v>
      </c>
    </row>
    <row r="53" spans="1:13" ht="14.1" customHeight="1" x14ac:dyDescent="0.25">
      <c r="A53" s="142" t="s">
        <v>115</v>
      </c>
      <c r="B53" s="144" t="s">
        <v>116</v>
      </c>
      <c r="C53" s="144" t="s">
        <v>117</v>
      </c>
      <c r="D53" s="133" t="s">
        <v>311</v>
      </c>
      <c r="H53" s="144">
        <v>243</v>
      </c>
      <c r="I53" s="144">
        <v>243</v>
      </c>
    </row>
    <row r="54" spans="1:13" ht="14.1" customHeight="1" x14ac:dyDescent="0.25">
      <c r="A54" s="142" t="s">
        <v>118</v>
      </c>
      <c r="B54" s="144" t="s">
        <v>376</v>
      </c>
      <c r="C54" s="144" t="s">
        <v>377</v>
      </c>
      <c r="D54" s="133" t="s">
        <v>311</v>
      </c>
      <c r="E54" s="144">
        <v>26</v>
      </c>
      <c r="F54" s="144">
        <v>26</v>
      </c>
      <c r="G54" s="144">
        <v>26</v>
      </c>
      <c r="H54" s="144">
        <v>26</v>
      </c>
      <c r="I54" s="144">
        <v>26</v>
      </c>
    </row>
    <row r="55" spans="1:13" s="137" customFormat="1" ht="15.75" x14ac:dyDescent="0.25">
      <c r="A55" s="142" t="s">
        <v>119</v>
      </c>
      <c r="B55" s="150" t="s">
        <v>378</v>
      </c>
      <c r="C55" s="151" t="s">
        <v>379</v>
      </c>
      <c r="D55" s="152" t="s">
        <v>311</v>
      </c>
      <c r="E55" s="153">
        <v>5</v>
      </c>
      <c r="F55" s="153">
        <v>5</v>
      </c>
      <c r="G55" s="153">
        <v>5</v>
      </c>
      <c r="H55" s="154">
        <v>5</v>
      </c>
      <c r="I55" s="154">
        <v>5</v>
      </c>
      <c r="J55" s="161"/>
      <c r="K55" s="162"/>
      <c r="M55" s="138"/>
    </row>
    <row r="56" spans="1:13" s="139" customFormat="1" ht="13.5" customHeight="1" x14ac:dyDescent="0.25">
      <c r="A56" s="142" t="s">
        <v>120</v>
      </c>
      <c r="B56" s="150" t="s">
        <v>380</v>
      </c>
      <c r="C56" s="151" t="s">
        <v>381</v>
      </c>
      <c r="D56" s="152" t="s">
        <v>311</v>
      </c>
      <c r="E56" s="153">
        <v>250</v>
      </c>
      <c r="F56" s="153">
        <v>250</v>
      </c>
      <c r="G56" s="153">
        <v>250</v>
      </c>
      <c r="H56" s="153">
        <v>250</v>
      </c>
      <c r="I56" s="154">
        <v>250</v>
      </c>
      <c r="J56" s="155"/>
      <c r="K56" s="156"/>
      <c r="M56" s="140"/>
    </row>
    <row r="57" spans="1:13" s="139" customFormat="1" ht="13.5" customHeight="1" x14ac:dyDescent="0.25">
      <c r="A57" s="142" t="s">
        <v>121</v>
      </c>
      <c r="B57" s="150" t="s">
        <v>122</v>
      </c>
      <c r="C57" s="151" t="s">
        <v>123</v>
      </c>
      <c r="D57" s="152" t="s">
        <v>406</v>
      </c>
      <c r="E57" s="153"/>
      <c r="F57" s="153"/>
      <c r="G57" s="153">
        <v>2439</v>
      </c>
      <c r="H57" s="153">
        <v>3658</v>
      </c>
      <c r="I57" s="154">
        <v>3658</v>
      </c>
      <c r="J57" s="155"/>
      <c r="K57" s="156"/>
      <c r="M57" s="140"/>
    </row>
    <row r="58" spans="1:13" s="139" customFormat="1" ht="13.5" customHeight="1" x14ac:dyDescent="0.25">
      <c r="A58" s="142" t="s">
        <v>124</v>
      </c>
      <c r="B58" s="150" t="s">
        <v>125</v>
      </c>
      <c r="C58" s="151" t="s">
        <v>126</v>
      </c>
      <c r="D58" s="152" t="s">
        <v>406</v>
      </c>
      <c r="E58" s="153"/>
      <c r="F58" s="153"/>
      <c r="G58" s="153">
        <v>2438</v>
      </c>
      <c r="H58" s="153">
        <v>2438</v>
      </c>
      <c r="I58" s="154">
        <v>2438</v>
      </c>
      <c r="J58" s="155"/>
      <c r="K58" s="156"/>
      <c r="M58" s="140"/>
    </row>
    <row r="59" spans="1:13" s="139" customFormat="1" ht="13.5" customHeight="1" x14ac:dyDescent="0.25">
      <c r="A59" s="142" t="s">
        <v>127</v>
      </c>
      <c r="B59" s="150" t="s">
        <v>128</v>
      </c>
      <c r="C59" s="151" t="s">
        <v>129</v>
      </c>
      <c r="D59" s="152" t="s">
        <v>311</v>
      </c>
      <c r="E59" s="153"/>
      <c r="F59" s="153"/>
      <c r="G59" s="153">
        <v>610</v>
      </c>
      <c r="H59" s="153">
        <v>610</v>
      </c>
      <c r="I59" s="154">
        <v>610</v>
      </c>
      <c r="J59" s="155"/>
      <c r="K59" s="156"/>
      <c r="M59" s="140"/>
    </row>
    <row r="60" spans="1:13" s="139" customFormat="1" ht="13.5" customHeight="1" x14ac:dyDescent="0.25">
      <c r="A60" s="142" t="s">
        <v>130</v>
      </c>
      <c r="B60" s="150" t="s">
        <v>382</v>
      </c>
      <c r="C60" s="151" t="s">
        <v>383</v>
      </c>
      <c r="D60" s="152">
        <v>43496</v>
      </c>
      <c r="E60" s="153">
        <v>2865</v>
      </c>
      <c r="F60" s="153">
        <v>2865</v>
      </c>
      <c r="G60" s="153">
        <v>2865</v>
      </c>
      <c r="H60" s="153">
        <v>2865</v>
      </c>
      <c r="I60" s="154">
        <v>2865</v>
      </c>
      <c r="J60" s="155"/>
      <c r="K60" s="156"/>
      <c r="M60" s="140"/>
    </row>
    <row r="61" spans="1:13" s="139" customFormat="1" ht="13.5" customHeight="1" x14ac:dyDescent="0.25">
      <c r="A61" s="142" t="s">
        <v>131</v>
      </c>
      <c r="B61" s="150" t="s">
        <v>132</v>
      </c>
      <c r="C61" s="151" t="s">
        <v>133</v>
      </c>
      <c r="D61" s="152"/>
      <c r="E61" s="153">
        <v>175</v>
      </c>
      <c r="F61" s="153">
        <v>175</v>
      </c>
      <c r="G61" s="153">
        <v>175</v>
      </c>
      <c r="H61" s="153">
        <v>175</v>
      </c>
      <c r="I61" s="154">
        <v>175</v>
      </c>
      <c r="J61" s="155"/>
      <c r="K61" s="156"/>
      <c r="M61" s="140"/>
    </row>
    <row r="62" spans="1:13" s="139" customFormat="1" ht="13.5" customHeight="1" x14ac:dyDescent="0.25">
      <c r="A62" s="142" t="s">
        <v>134</v>
      </c>
      <c r="B62" s="150" t="s">
        <v>384</v>
      </c>
      <c r="C62" s="151" t="s">
        <v>385</v>
      </c>
      <c r="D62" s="152" t="s">
        <v>311</v>
      </c>
      <c r="E62" s="153">
        <v>217</v>
      </c>
      <c r="F62" s="153">
        <v>217</v>
      </c>
      <c r="G62" s="153">
        <v>217</v>
      </c>
      <c r="H62" s="153">
        <v>217</v>
      </c>
      <c r="I62" s="154">
        <v>217</v>
      </c>
      <c r="J62" s="155"/>
      <c r="K62" s="156"/>
      <c r="M62" s="140"/>
    </row>
    <row r="63" spans="1:13" s="139" customFormat="1" ht="13.5" customHeight="1" x14ac:dyDescent="0.25">
      <c r="A63" s="142" t="s">
        <v>135</v>
      </c>
      <c r="B63" s="143" t="s">
        <v>386</v>
      </c>
      <c r="C63" s="163" t="s">
        <v>387</v>
      </c>
      <c r="D63" s="152" t="s">
        <v>311</v>
      </c>
      <c r="E63" s="172">
        <v>15</v>
      </c>
      <c r="F63" s="172">
        <v>15</v>
      </c>
      <c r="G63" s="153">
        <v>15</v>
      </c>
      <c r="H63" s="153">
        <v>15</v>
      </c>
      <c r="I63" s="154">
        <v>15</v>
      </c>
      <c r="J63" s="155"/>
      <c r="K63" s="156"/>
      <c r="M63" s="140"/>
    </row>
    <row r="64" spans="1:13" s="139" customFormat="1" ht="13.5" customHeight="1" x14ac:dyDescent="0.25">
      <c r="A64" s="142" t="s">
        <v>136</v>
      </c>
      <c r="B64" s="143" t="s">
        <v>386</v>
      </c>
      <c r="C64" s="163" t="s">
        <v>388</v>
      </c>
      <c r="D64" s="152" t="s">
        <v>311</v>
      </c>
      <c r="E64" s="172">
        <v>150</v>
      </c>
      <c r="F64" s="172">
        <v>150</v>
      </c>
      <c r="G64" s="153">
        <v>150</v>
      </c>
      <c r="H64" s="153">
        <v>226</v>
      </c>
      <c r="I64" s="154">
        <v>226</v>
      </c>
      <c r="J64" s="155"/>
      <c r="K64" s="156"/>
      <c r="M64" s="140"/>
    </row>
    <row r="65" spans="1:13" s="139" customFormat="1" ht="13.5" customHeight="1" x14ac:dyDescent="0.25">
      <c r="A65" s="142" t="s">
        <v>137</v>
      </c>
      <c r="B65" s="143" t="s">
        <v>389</v>
      </c>
      <c r="C65" s="163" t="s">
        <v>390</v>
      </c>
      <c r="D65" s="152" t="s">
        <v>311</v>
      </c>
      <c r="E65" s="172">
        <v>75</v>
      </c>
      <c r="F65" s="172">
        <v>75</v>
      </c>
      <c r="G65" s="153">
        <v>75</v>
      </c>
      <c r="H65" s="153">
        <v>45</v>
      </c>
      <c r="I65" s="154">
        <v>45</v>
      </c>
      <c r="J65" s="155"/>
      <c r="K65" s="156"/>
      <c r="M65" s="140"/>
    </row>
    <row r="66" spans="1:13" s="139" customFormat="1" ht="13.5" customHeight="1" x14ac:dyDescent="0.25">
      <c r="A66" s="142" t="s">
        <v>138</v>
      </c>
      <c r="B66" s="150"/>
      <c r="C66" s="151" t="s">
        <v>139</v>
      </c>
      <c r="D66" s="152" t="s">
        <v>406</v>
      </c>
      <c r="E66" s="153"/>
      <c r="F66" s="153"/>
      <c r="G66" s="153">
        <v>347</v>
      </c>
      <c r="H66" s="153">
        <v>347</v>
      </c>
      <c r="I66" s="154">
        <v>347</v>
      </c>
      <c r="J66" s="155"/>
      <c r="K66" s="156"/>
      <c r="M66" s="140"/>
    </row>
    <row r="67" spans="1:13" s="139" customFormat="1" ht="13.5" customHeight="1" x14ac:dyDescent="0.25">
      <c r="A67" s="142" t="s">
        <v>140</v>
      </c>
      <c r="B67" s="150" t="s">
        <v>141</v>
      </c>
      <c r="C67" s="151" t="s">
        <v>142</v>
      </c>
      <c r="D67" s="152" t="s">
        <v>406</v>
      </c>
      <c r="E67" s="153"/>
      <c r="F67" s="153"/>
      <c r="G67" s="153">
        <v>54</v>
      </c>
      <c r="H67" s="153">
        <v>216</v>
      </c>
      <c r="I67" s="154">
        <v>216</v>
      </c>
      <c r="J67" s="155"/>
      <c r="K67" s="156"/>
      <c r="M67" s="140"/>
    </row>
    <row r="68" spans="1:13" s="139" customFormat="1" ht="13.5" customHeight="1" x14ac:dyDescent="0.25">
      <c r="A68" s="142" t="s">
        <v>143</v>
      </c>
      <c r="B68" s="150"/>
      <c r="C68" s="151" t="s">
        <v>144</v>
      </c>
      <c r="D68" s="152" t="s">
        <v>406</v>
      </c>
      <c r="E68" s="153"/>
      <c r="F68" s="153"/>
      <c r="G68" s="153">
        <v>380</v>
      </c>
      <c r="H68" s="153">
        <v>380</v>
      </c>
      <c r="I68" s="154">
        <v>380</v>
      </c>
      <c r="J68" s="155"/>
      <c r="K68" s="156"/>
      <c r="M68" s="140"/>
    </row>
    <row r="69" spans="1:13" s="139" customFormat="1" ht="13.5" customHeight="1" x14ac:dyDescent="0.25">
      <c r="A69" s="142" t="s">
        <v>145</v>
      </c>
      <c r="B69" s="150" t="s">
        <v>391</v>
      </c>
      <c r="C69" s="151" t="s">
        <v>392</v>
      </c>
      <c r="D69" s="152" t="s">
        <v>311</v>
      </c>
      <c r="E69" s="153">
        <v>1800</v>
      </c>
      <c r="F69" s="153">
        <v>1800</v>
      </c>
      <c r="G69" s="153">
        <v>1800</v>
      </c>
      <c r="H69" s="153">
        <v>1500</v>
      </c>
      <c r="I69" s="154">
        <v>1500</v>
      </c>
      <c r="J69" s="155"/>
      <c r="K69" s="156"/>
      <c r="M69" s="140"/>
    </row>
    <row r="70" spans="1:13" s="139" customFormat="1" ht="13.5" customHeight="1" x14ac:dyDescent="0.25">
      <c r="A70" s="142" t="s">
        <v>146</v>
      </c>
      <c r="B70" s="150" t="s">
        <v>393</v>
      </c>
      <c r="C70" s="151" t="s">
        <v>394</v>
      </c>
      <c r="D70" s="152" t="s">
        <v>311</v>
      </c>
      <c r="E70" s="153">
        <v>1875</v>
      </c>
      <c r="F70" s="153">
        <v>2000</v>
      </c>
      <c r="G70" s="153">
        <v>2000</v>
      </c>
      <c r="H70" s="153">
        <v>1700</v>
      </c>
      <c r="I70" s="154">
        <v>1700</v>
      </c>
      <c r="J70" s="155"/>
      <c r="K70" s="156"/>
      <c r="M70" s="140"/>
    </row>
    <row r="71" spans="1:13" ht="13.5" customHeight="1" x14ac:dyDescent="0.25">
      <c r="A71" s="142" t="s">
        <v>147</v>
      </c>
      <c r="B71" s="2258" t="s">
        <v>395</v>
      </c>
      <c r="C71" s="2258"/>
      <c r="E71" s="182">
        <f>SUM(E12:E70)</f>
        <v>127862</v>
      </c>
      <c r="F71" s="182">
        <f>SUM(F12:F70)</f>
        <v>115727</v>
      </c>
      <c r="G71" s="182">
        <f>SUM(G12:G70)</f>
        <v>108085</v>
      </c>
      <c r="H71" s="182">
        <f>SUM(H12:H70)</f>
        <v>165363</v>
      </c>
      <c r="I71" s="182">
        <f>SUM(I12:I70)</f>
        <v>164803</v>
      </c>
    </row>
    <row r="72" spans="1:13" ht="9.75" customHeight="1" x14ac:dyDescent="0.25">
      <c r="A72" s="142"/>
      <c r="B72" s="130"/>
      <c r="C72" s="143"/>
      <c r="E72" s="141"/>
      <c r="F72" s="141"/>
      <c r="G72" s="141"/>
      <c r="H72" s="141"/>
    </row>
    <row r="73" spans="1:13" ht="6.75" customHeight="1" x14ac:dyDescent="0.25">
      <c r="E73" s="141"/>
      <c r="F73" s="141"/>
      <c r="G73" s="141"/>
      <c r="H73" s="141"/>
    </row>
    <row r="74" spans="1:13" ht="13.5" customHeight="1" x14ac:dyDescent="0.25">
      <c r="E74" s="141"/>
      <c r="F74" s="141"/>
      <c r="G74" s="141"/>
      <c r="H74" s="141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63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theme="6" tint="-0.249977111117893"/>
    <pageSetUpPr fitToPage="1"/>
  </sheetPr>
  <dimension ref="A1:D32"/>
  <sheetViews>
    <sheetView topLeftCell="A3" workbookViewId="0">
      <selection activeCell="A10" sqref="A10:D11"/>
    </sheetView>
  </sheetViews>
  <sheetFormatPr defaultColWidth="9.140625" defaultRowHeight="20.100000000000001" customHeight="1" x14ac:dyDescent="0.25"/>
  <cols>
    <col min="1" max="1" width="5.5703125" style="123" customWidth="1"/>
    <col min="2" max="2" width="71.7109375" style="123" customWidth="1"/>
    <col min="3" max="3" width="13.5703125" style="123" customWidth="1"/>
    <col min="4" max="4" width="12.28515625" style="112" customWidth="1"/>
    <col min="5" max="16384" width="9.140625" style="113"/>
  </cols>
  <sheetData>
    <row r="1" spans="1:4" ht="20.100000000000001" customHeight="1" x14ac:dyDescent="0.25">
      <c r="A1" s="2268" t="s">
        <v>2743</v>
      </c>
      <c r="B1" s="2268"/>
      <c r="C1" s="2268"/>
      <c r="D1" s="2268"/>
    </row>
    <row r="2" spans="1:4" ht="15.75" x14ac:dyDescent="0.25">
      <c r="A2" s="2272"/>
      <c r="B2" s="2272"/>
      <c r="C2" s="2272"/>
      <c r="D2" s="2272"/>
    </row>
    <row r="3" spans="1:4" ht="20.100000000000001" customHeight="1" x14ac:dyDescent="0.25">
      <c r="A3" s="113"/>
      <c r="B3" s="734"/>
      <c r="C3" s="734"/>
    </row>
    <row r="4" spans="1:4" ht="15.75" x14ac:dyDescent="0.25">
      <c r="A4" s="2271" t="s">
        <v>74</v>
      </c>
      <c r="B4" s="2271"/>
      <c r="C4" s="2271"/>
      <c r="D4" s="2271"/>
    </row>
    <row r="5" spans="1:4" ht="15.75" x14ac:dyDescent="0.25">
      <c r="A5" s="2271" t="s">
        <v>2727</v>
      </c>
      <c r="B5" s="2271"/>
      <c r="C5" s="2271"/>
      <c r="D5" s="2271"/>
    </row>
    <row r="6" spans="1:4" ht="15.75" x14ac:dyDescent="0.25">
      <c r="A6" s="2271" t="s">
        <v>904</v>
      </c>
      <c r="B6" s="2271"/>
      <c r="C6" s="2271"/>
      <c r="D6" s="2271"/>
    </row>
    <row r="7" spans="1:4" s="115" customFormat="1" ht="20.100000000000001" customHeight="1" x14ac:dyDescent="0.25">
      <c r="B7" s="2271"/>
      <c r="C7" s="2271"/>
      <c r="D7" s="114"/>
    </row>
    <row r="8" spans="1:4" s="115" customFormat="1" ht="20.100000000000001" customHeight="1" x14ac:dyDescent="0.25">
      <c r="B8" s="735"/>
      <c r="C8" s="735"/>
      <c r="D8" s="114"/>
    </row>
    <row r="9" spans="1:4" s="116" customFormat="1" ht="16.5" thickBot="1" x14ac:dyDescent="0.3">
      <c r="A9" s="2267" t="s">
        <v>293</v>
      </c>
      <c r="B9" s="2267"/>
      <c r="C9" s="2267"/>
      <c r="D9" s="2267"/>
    </row>
    <row r="10" spans="1:4" ht="15.75" x14ac:dyDescent="0.25">
      <c r="A10" s="2269" t="s">
        <v>1063</v>
      </c>
      <c r="B10" s="1835" t="s">
        <v>56</v>
      </c>
      <c r="C10" s="2273" t="s">
        <v>57</v>
      </c>
      <c r="D10" s="2274"/>
    </row>
    <row r="11" spans="1:4" s="116" customFormat="1" ht="32.25" thickBot="1" x14ac:dyDescent="0.3">
      <c r="A11" s="2270"/>
      <c r="B11" s="1882" t="s">
        <v>82</v>
      </c>
      <c r="C11" s="1882" t="s">
        <v>2738</v>
      </c>
      <c r="D11" s="1883" t="s">
        <v>2739</v>
      </c>
    </row>
    <row r="12" spans="1:4" ht="22.5" customHeight="1" x14ac:dyDescent="0.25">
      <c r="A12" s="1875"/>
      <c r="B12" s="549" t="s">
        <v>905</v>
      </c>
      <c r="C12" s="540"/>
      <c r="D12" s="556"/>
    </row>
    <row r="13" spans="1:4" ht="60" x14ac:dyDescent="0.25">
      <c r="A13" s="1874" t="s">
        <v>455</v>
      </c>
      <c r="B13" s="1872" t="s">
        <v>3072</v>
      </c>
      <c r="C13" s="538">
        <v>162437</v>
      </c>
      <c r="D13" s="539">
        <v>189259</v>
      </c>
    </row>
    <row r="14" spans="1:4" ht="20.100000000000001" customHeight="1" x14ac:dyDescent="0.25">
      <c r="A14" s="1875"/>
      <c r="B14" s="540"/>
      <c r="C14" s="541"/>
      <c r="D14" s="542"/>
    </row>
    <row r="15" spans="1:4" ht="47.25" x14ac:dyDescent="0.25">
      <c r="A15" s="1874" t="s">
        <v>463</v>
      </c>
      <c r="B15" s="543" t="s">
        <v>2740</v>
      </c>
      <c r="C15" s="538">
        <v>633</v>
      </c>
      <c r="D15" s="544">
        <v>633</v>
      </c>
    </row>
    <row r="16" spans="1:4" ht="47.25" x14ac:dyDescent="0.25">
      <c r="A16" s="1875"/>
      <c r="B16" s="543" t="s">
        <v>2741</v>
      </c>
      <c r="C16" s="541">
        <v>1059</v>
      </c>
      <c r="D16" s="544">
        <v>1059</v>
      </c>
    </row>
    <row r="17" spans="1:4" ht="15.75" x14ac:dyDescent="0.25">
      <c r="A17" s="1875"/>
      <c r="B17" s="543"/>
      <c r="C17" s="541"/>
      <c r="D17" s="542"/>
    </row>
    <row r="18" spans="1:4" ht="31.5" x14ac:dyDescent="0.25">
      <c r="A18" s="1874" t="s">
        <v>464</v>
      </c>
      <c r="B18" s="543" t="s">
        <v>910</v>
      </c>
      <c r="C18" s="545">
        <v>0</v>
      </c>
      <c r="D18" s="546"/>
    </row>
    <row r="19" spans="1:4" ht="20.100000000000001" customHeight="1" thickBot="1" x14ac:dyDescent="0.3">
      <c r="A19" s="1876"/>
      <c r="B19" s="1873"/>
      <c r="C19" s="547"/>
      <c r="D19" s="548"/>
    </row>
    <row r="20" spans="1:4" s="115" customFormat="1" ht="15.75" x14ac:dyDescent="0.25">
      <c r="A20" s="1878" t="s">
        <v>465</v>
      </c>
      <c r="B20" s="1879" t="s">
        <v>908</v>
      </c>
      <c r="C20" s="1880">
        <f>SUM(C13:C19)</f>
        <v>164129</v>
      </c>
      <c r="D20" s="1881">
        <f>SUM(D13:D19)</f>
        <v>190951</v>
      </c>
    </row>
    <row r="21" spans="1:4" ht="20.100000000000001" customHeight="1" x14ac:dyDescent="0.25">
      <c r="A21" s="540"/>
      <c r="B21" s="540"/>
      <c r="C21" s="541"/>
      <c r="D21" s="542"/>
    </row>
    <row r="22" spans="1:4" ht="20.100000000000001" customHeight="1" x14ac:dyDescent="0.25">
      <c r="A22" s="552"/>
      <c r="B22" s="552"/>
      <c r="C22" s="553"/>
      <c r="D22" s="542"/>
    </row>
    <row r="23" spans="1:4" ht="20.100000000000001" customHeight="1" x14ac:dyDescent="0.25">
      <c r="A23" s="552"/>
      <c r="B23" s="549" t="s">
        <v>903</v>
      </c>
      <c r="C23" s="541"/>
      <c r="D23" s="542"/>
    </row>
    <row r="24" spans="1:4" ht="15.75" x14ac:dyDescent="0.25">
      <c r="A24" s="1875" t="s">
        <v>466</v>
      </c>
      <c r="B24" s="540" t="s">
        <v>906</v>
      </c>
      <c r="C24" s="541">
        <v>1794</v>
      </c>
      <c r="D24" s="542">
        <v>1067</v>
      </c>
    </row>
    <row r="25" spans="1:4" ht="15.75" x14ac:dyDescent="0.25">
      <c r="A25" s="1875"/>
      <c r="B25" s="540"/>
      <c r="C25" s="541"/>
      <c r="D25" s="542"/>
    </row>
    <row r="26" spans="1:4" ht="31.5" x14ac:dyDescent="0.25">
      <c r="A26" s="1875" t="s">
        <v>467</v>
      </c>
      <c r="B26" s="543" t="s">
        <v>995</v>
      </c>
      <c r="C26" s="541">
        <v>1648</v>
      </c>
      <c r="D26" s="542">
        <v>5132</v>
      </c>
    </row>
    <row r="27" spans="1:4" ht="15.75" x14ac:dyDescent="0.25">
      <c r="A27" s="1875"/>
      <c r="B27" s="543"/>
      <c r="C27" s="541"/>
      <c r="D27" s="542"/>
    </row>
    <row r="28" spans="1:4" ht="31.5" x14ac:dyDescent="0.25">
      <c r="A28" s="1875" t="s">
        <v>468</v>
      </c>
      <c r="B28" s="543" t="s">
        <v>3063</v>
      </c>
      <c r="C28" s="541">
        <v>0</v>
      </c>
      <c r="D28" s="1616">
        <v>24</v>
      </c>
    </row>
    <row r="29" spans="1:4" ht="16.5" thickBot="1" x14ac:dyDescent="0.3">
      <c r="A29" s="1876"/>
      <c r="B29" s="554"/>
      <c r="C29" s="555"/>
      <c r="D29" s="548"/>
    </row>
    <row r="30" spans="1:4" ht="15.75" x14ac:dyDescent="0.25">
      <c r="A30" s="1875" t="s">
        <v>469</v>
      </c>
      <c r="B30" s="549" t="s">
        <v>907</v>
      </c>
      <c r="C30" s="550">
        <f>SUM(C24:C28)</f>
        <v>3442</v>
      </c>
      <c r="D30" s="551">
        <f>D24+D26+D28</f>
        <v>6223</v>
      </c>
    </row>
    <row r="31" spans="1:4" ht="20.100000000000001" customHeight="1" thickBot="1" x14ac:dyDescent="0.3">
      <c r="A31" s="552"/>
      <c r="B31" s="540"/>
      <c r="C31" s="540"/>
      <c r="D31" s="556"/>
    </row>
    <row r="32" spans="1:4" ht="16.5" thickBot="1" x14ac:dyDescent="0.3">
      <c r="A32" s="1877" t="s">
        <v>470</v>
      </c>
      <c r="B32" s="557" t="s">
        <v>909</v>
      </c>
      <c r="C32" s="558">
        <f>C20+C30</f>
        <v>167571</v>
      </c>
      <c r="D32" s="559">
        <f>D20+D30</f>
        <v>197174</v>
      </c>
    </row>
  </sheetData>
  <mergeCells count="9">
    <mergeCell ref="A9:D9"/>
    <mergeCell ref="A1:D1"/>
    <mergeCell ref="A10:A11"/>
    <mergeCell ref="B7:C7"/>
    <mergeCell ref="A2:D2"/>
    <mergeCell ref="A4:D4"/>
    <mergeCell ref="A5:D5"/>
    <mergeCell ref="A6:D6"/>
    <mergeCell ref="C10:D10"/>
  </mergeCells>
  <phoneticPr fontId="63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8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IW85"/>
  <sheetViews>
    <sheetView topLeftCell="A43" workbookViewId="0">
      <selection activeCell="L23" sqref="L23"/>
    </sheetView>
  </sheetViews>
  <sheetFormatPr defaultColWidth="61.7109375" defaultRowHeight="12" x14ac:dyDescent="0.2"/>
  <cols>
    <col min="1" max="1" width="61.7109375" style="47" customWidth="1"/>
    <col min="2" max="2" width="9.85546875" style="47" hidden="1" customWidth="1"/>
    <col min="3" max="3" width="11.7109375" style="47" hidden="1" customWidth="1"/>
    <col min="4" max="4" width="9.85546875" style="47" hidden="1" customWidth="1"/>
    <col min="5" max="5" width="15.85546875" style="48" hidden="1" customWidth="1"/>
    <col min="6" max="6" width="16" style="4" customWidth="1"/>
    <col min="7" max="7" width="12.85546875" style="4" customWidth="1"/>
    <col min="8" max="8" width="10" style="4" bestFit="1" customWidth="1"/>
    <col min="9" max="9" width="11.42578125" style="4" bestFit="1" customWidth="1"/>
    <col min="10" max="10" width="11.42578125" style="4" customWidth="1"/>
    <col min="11" max="11" width="10" style="4" bestFit="1" customWidth="1"/>
    <col min="12" max="13" width="11.42578125" style="4" bestFit="1" customWidth="1"/>
    <col min="14" max="15" width="8" style="4" customWidth="1"/>
    <col min="16" max="16" width="10.85546875" style="4" bestFit="1" customWidth="1"/>
    <col min="17" max="17" width="10.42578125" style="4" bestFit="1" customWidth="1"/>
    <col min="18" max="18" width="9.85546875" style="4" bestFit="1" customWidth="1"/>
    <col min="19" max="256" width="8" style="4" customWidth="1"/>
    <col min="257" max="16384" width="61.7109375" style="4"/>
  </cols>
  <sheetData>
    <row r="1" spans="1:257" ht="12.75" x14ac:dyDescent="0.2">
      <c r="A1" s="1926" t="s">
        <v>1036</v>
      </c>
      <c r="B1" s="1926"/>
      <c r="C1" s="1926"/>
      <c r="D1" s="1926"/>
      <c r="E1" s="1926"/>
      <c r="F1" s="1926"/>
      <c r="G1" s="1926"/>
      <c r="H1" s="1926"/>
      <c r="I1" s="1926"/>
      <c r="J1" s="1926"/>
      <c r="K1" s="337"/>
      <c r="L1" s="337"/>
      <c r="M1" s="337"/>
      <c r="N1" s="337"/>
      <c r="O1" s="337"/>
      <c r="P1" s="337"/>
      <c r="Q1" s="337"/>
      <c r="R1" s="337"/>
    </row>
    <row r="2" spans="1:257" x14ac:dyDescent="0.2">
      <c r="A2" s="338"/>
      <c r="B2" s="338"/>
      <c r="C2" s="338"/>
      <c r="D2" s="338"/>
      <c r="E2" s="339"/>
      <c r="F2" s="1915"/>
      <c r="G2" s="1915"/>
      <c r="H2" s="1915"/>
      <c r="I2" s="1915"/>
      <c r="J2" s="361"/>
      <c r="K2" s="337"/>
      <c r="L2" s="337"/>
      <c r="M2" s="337"/>
      <c r="N2" s="337"/>
      <c r="O2" s="337"/>
      <c r="P2" s="337"/>
      <c r="Q2" s="337"/>
      <c r="R2" s="337"/>
    </row>
    <row r="3" spans="1:257" ht="30" customHeight="1" x14ac:dyDescent="0.2">
      <c r="A3" s="1927" t="s">
        <v>74</v>
      </c>
      <c r="B3" s="1927"/>
      <c r="C3" s="1927"/>
      <c r="D3" s="1927"/>
      <c r="E3" s="1927"/>
      <c r="F3" s="1927"/>
      <c r="G3" s="1927"/>
      <c r="H3" s="1927"/>
      <c r="I3" s="1927"/>
      <c r="J3" s="1927"/>
      <c r="K3" s="337"/>
      <c r="L3" s="337"/>
      <c r="M3" s="337"/>
      <c r="N3" s="337"/>
      <c r="O3" s="337"/>
      <c r="P3" s="337"/>
      <c r="Q3" s="337"/>
      <c r="R3" s="337"/>
    </row>
    <row r="4" spans="1:257" ht="33" customHeight="1" x14ac:dyDescent="0.2">
      <c r="A4" s="1927" t="s">
        <v>940</v>
      </c>
      <c r="B4" s="1927"/>
      <c r="C4" s="1927"/>
      <c r="D4" s="1927"/>
      <c r="E4" s="1927"/>
      <c r="F4" s="1927"/>
      <c r="G4" s="1927"/>
      <c r="H4" s="1927"/>
      <c r="I4" s="1927"/>
      <c r="J4" s="1927"/>
      <c r="K4" s="337"/>
      <c r="L4" s="337"/>
      <c r="M4" s="337"/>
      <c r="N4" s="337"/>
      <c r="O4" s="337"/>
      <c r="P4" s="337"/>
      <c r="Q4" s="337"/>
      <c r="R4" s="337"/>
    </row>
    <row r="5" spans="1:257" x14ac:dyDescent="0.2">
      <c r="A5" s="338"/>
      <c r="B5" s="338"/>
      <c r="C5" s="338"/>
      <c r="D5" s="338"/>
      <c r="E5" s="339"/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</row>
    <row r="6" spans="1:257" ht="13.5" thickBot="1" x14ac:dyDescent="0.25">
      <c r="A6" s="338"/>
      <c r="B6" s="338"/>
      <c r="C6" s="338"/>
      <c r="D6" s="338"/>
      <c r="E6" s="362" t="s">
        <v>20</v>
      </c>
      <c r="F6" s="363"/>
      <c r="G6" s="337"/>
      <c r="H6" s="337"/>
      <c r="I6" s="337"/>
      <c r="J6" s="337"/>
      <c r="K6" s="337"/>
      <c r="L6" s="337"/>
      <c r="M6" s="337"/>
      <c r="N6" s="337"/>
      <c r="O6" s="337"/>
      <c r="P6" s="337"/>
      <c r="Q6" s="337"/>
      <c r="R6" s="337"/>
    </row>
    <row r="7" spans="1:257" ht="30.75" customHeight="1" thickBot="1" x14ac:dyDescent="0.25">
      <c r="A7" s="1916" t="s">
        <v>75</v>
      </c>
      <c r="B7" s="1918" t="s">
        <v>98</v>
      </c>
      <c r="C7" s="1919"/>
      <c r="D7" s="1919"/>
      <c r="E7" s="1919"/>
      <c r="F7" s="1920" t="s">
        <v>941</v>
      </c>
      <c r="G7" s="1921"/>
      <c r="H7" s="1921"/>
      <c r="I7" s="1921"/>
      <c r="J7" s="1928" t="s">
        <v>942</v>
      </c>
      <c r="K7" s="337"/>
      <c r="L7" s="337"/>
      <c r="M7" s="337"/>
      <c r="N7" s="337"/>
      <c r="O7" s="337"/>
      <c r="P7" s="337"/>
      <c r="Q7" s="337"/>
      <c r="R7" s="337"/>
    </row>
    <row r="8" spans="1:257" ht="36.75" thickBot="1" x14ac:dyDescent="0.25">
      <c r="A8" s="1917"/>
      <c r="B8" s="340" t="s">
        <v>76</v>
      </c>
      <c r="C8" s="341" t="s">
        <v>77</v>
      </c>
      <c r="D8" s="341" t="s">
        <v>638</v>
      </c>
      <c r="E8" s="342" t="s">
        <v>78</v>
      </c>
      <c r="F8" s="340" t="s">
        <v>76</v>
      </c>
      <c r="G8" s="341" t="s">
        <v>77</v>
      </c>
      <c r="H8" s="341" t="s">
        <v>638</v>
      </c>
      <c r="I8" s="364" t="s">
        <v>78</v>
      </c>
      <c r="J8" s="1929"/>
      <c r="K8" s="343"/>
      <c r="L8" s="343"/>
      <c r="M8" s="343"/>
      <c r="N8" s="343"/>
      <c r="O8" s="343"/>
      <c r="P8" s="343"/>
      <c r="Q8" s="343"/>
      <c r="R8" s="343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</row>
    <row r="9" spans="1:257" ht="12.75" x14ac:dyDescent="0.2">
      <c r="A9" s="344" t="s">
        <v>79</v>
      </c>
      <c r="B9" s="345"/>
      <c r="C9" s="345"/>
      <c r="D9" s="345"/>
      <c r="E9" s="345"/>
      <c r="F9" s="346"/>
      <c r="G9" s="346"/>
      <c r="H9" s="346"/>
      <c r="I9" s="365"/>
      <c r="J9" s="346"/>
      <c r="K9" s="343"/>
      <c r="L9" s="337"/>
      <c r="M9" s="337"/>
      <c r="N9" s="337"/>
      <c r="O9" s="337"/>
      <c r="P9" s="337"/>
      <c r="Q9" s="337"/>
      <c r="R9" s="337"/>
    </row>
    <row r="10" spans="1:257" ht="12.75" x14ac:dyDescent="0.2">
      <c r="A10" s="347" t="s">
        <v>736</v>
      </c>
      <c r="B10" s="280"/>
      <c r="C10" s="280"/>
      <c r="D10" s="280"/>
      <c r="E10" s="280"/>
      <c r="F10" s="308"/>
      <c r="G10" s="308"/>
      <c r="H10" s="308"/>
      <c r="I10" s="366"/>
      <c r="J10" s="308"/>
      <c r="K10" s="343"/>
      <c r="L10" s="337"/>
      <c r="M10" s="337"/>
      <c r="N10" s="337"/>
      <c r="O10" s="337"/>
      <c r="P10" s="337"/>
      <c r="Q10" s="337"/>
      <c r="R10" s="337"/>
    </row>
    <row r="11" spans="1:257" ht="36" x14ac:dyDescent="0.2">
      <c r="A11" s="278" t="s">
        <v>943</v>
      </c>
      <c r="B11" s="280">
        <v>4865</v>
      </c>
      <c r="C11" s="309">
        <v>18.690000000000001</v>
      </c>
      <c r="D11" s="280">
        <v>4580000</v>
      </c>
      <c r="E11" s="280">
        <f>C11*D11</f>
        <v>85600200</v>
      </c>
      <c r="F11" s="320" t="s">
        <v>944</v>
      </c>
      <c r="G11" s="213">
        <v>18.399999999999999</v>
      </c>
      <c r="H11" s="325">
        <v>5450000</v>
      </c>
      <c r="I11" s="367">
        <v>84363600</v>
      </c>
      <c r="J11" s="214">
        <v>100280000</v>
      </c>
      <c r="K11" s="343"/>
      <c r="L11" s="1922" t="s">
        <v>945</v>
      </c>
      <c r="M11" s="1922"/>
      <c r="N11" s="1922"/>
      <c r="O11" s="1922"/>
      <c r="P11" s="1922"/>
      <c r="Q11" s="1922"/>
      <c r="R11" s="1922"/>
      <c r="S11" s="1922"/>
    </row>
    <row r="12" spans="1:257" ht="12.75" x14ac:dyDescent="0.2">
      <c r="A12" s="217" t="s">
        <v>877</v>
      </c>
      <c r="B12" s="280"/>
      <c r="C12" s="280"/>
      <c r="D12" s="280"/>
      <c r="E12" s="280"/>
      <c r="F12" s="238"/>
      <c r="G12" s="285"/>
      <c r="H12" s="285"/>
      <c r="I12" s="368"/>
      <c r="J12" s="238"/>
      <c r="K12" s="343"/>
      <c r="L12" s="337"/>
      <c r="M12" s="337"/>
      <c r="N12" s="337"/>
      <c r="O12" s="337"/>
      <c r="P12" s="337"/>
      <c r="Q12" s="337"/>
      <c r="R12" s="337"/>
    </row>
    <row r="13" spans="1:257" ht="12.75" x14ac:dyDescent="0.2">
      <c r="A13" s="278" t="s">
        <v>737</v>
      </c>
      <c r="B13" s="280"/>
      <c r="C13" s="289"/>
      <c r="D13" s="280" t="s">
        <v>275</v>
      </c>
      <c r="E13" s="280">
        <v>8328800</v>
      </c>
      <c r="F13" s="310"/>
      <c r="G13" s="213" t="s">
        <v>946</v>
      </c>
      <c r="H13" s="369" t="s">
        <v>947</v>
      </c>
      <c r="I13" s="367">
        <v>9412200</v>
      </c>
      <c r="J13" s="238"/>
      <c r="K13" s="343"/>
      <c r="L13" s="337"/>
      <c r="M13" s="337"/>
      <c r="N13" s="337"/>
      <c r="O13" s="337"/>
      <c r="P13" s="337"/>
      <c r="Q13" s="337"/>
      <c r="R13" s="337"/>
    </row>
    <row r="14" spans="1:257" ht="12.75" x14ac:dyDescent="0.2">
      <c r="A14" s="278" t="s">
        <v>738</v>
      </c>
      <c r="B14" s="280"/>
      <c r="C14" s="289"/>
      <c r="D14" s="280"/>
      <c r="E14" s="280"/>
      <c r="F14" s="238"/>
      <c r="G14" s="285"/>
      <c r="H14" s="285"/>
      <c r="I14" s="367">
        <v>-9412200</v>
      </c>
      <c r="J14" s="238"/>
      <c r="K14" s="343"/>
      <c r="L14" s="337"/>
      <c r="M14" s="337"/>
      <c r="N14" s="337"/>
      <c r="O14" s="337"/>
      <c r="P14" s="337"/>
      <c r="Q14" s="337"/>
      <c r="R14" s="337"/>
    </row>
    <row r="15" spans="1:257" ht="24" x14ac:dyDescent="0.2">
      <c r="A15" s="278" t="s">
        <v>739</v>
      </c>
      <c r="B15" s="280"/>
      <c r="C15" s="289"/>
      <c r="D15" s="280"/>
      <c r="E15" s="280"/>
      <c r="F15" s="238"/>
      <c r="G15" s="285"/>
      <c r="H15" s="285"/>
      <c r="I15" s="367">
        <f>I13+I14</f>
        <v>0</v>
      </c>
      <c r="J15" s="238"/>
      <c r="K15" s="343"/>
      <c r="L15" s="337"/>
      <c r="M15" s="337"/>
      <c r="N15" s="337"/>
      <c r="O15" s="337"/>
      <c r="P15" s="337"/>
      <c r="Q15" s="337"/>
      <c r="R15" s="337"/>
    </row>
    <row r="16" spans="1:257" ht="12.75" x14ac:dyDescent="0.2">
      <c r="A16" s="217" t="s">
        <v>740</v>
      </c>
      <c r="B16" s="280"/>
      <c r="C16" s="280"/>
      <c r="D16" s="311" t="s">
        <v>276</v>
      </c>
      <c r="E16" s="280">
        <v>18272000</v>
      </c>
      <c r="F16" s="238"/>
      <c r="G16" s="285"/>
      <c r="H16" s="348" t="s">
        <v>276</v>
      </c>
      <c r="I16" s="367">
        <v>18400000</v>
      </c>
      <c r="J16" s="238"/>
      <c r="K16" s="343"/>
      <c r="L16" s="337"/>
      <c r="M16" s="337"/>
      <c r="N16" s="337"/>
      <c r="O16" s="337"/>
      <c r="P16" s="337"/>
      <c r="Q16" s="337"/>
      <c r="R16" s="337"/>
    </row>
    <row r="17" spans="1:18" ht="12.75" x14ac:dyDescent="0.2">
      <c r="A17" s="217" t="s">
        <v>738</v>
      </c>
      <c r="B17" s="280"/>
      <c r="C17" s="280"/>
      <c r="D17" s="311"/>
      <c r="E17" s="280"/>
      <c r="F17" s="238"/>
      <c r="G17" s="285"/>
      <c r="H17" s="285"/>
      <c r="I17" s="367">
        <v>-18400000</v>
      </c>
      <c r="J17" s="238"/>
      <c r="K17" s="343"/>
      <c r="L17" s="337"/>
      <c r="M17" s="337"/>
      <c r="N17" s="337"/>
      <c r="O17" s="337"/>
      <c r="P17" s="337"/>
      <c r="Q17" s="337"/>
      <c r="R17" s="337"/>
    </row>
    <row r="18" spans="1:18" ht="12.75" x14ac:dyDescent="0.2">
      <c r="A18" s="217" t="s">
        <v>741</v>
      </c>
      <c r="B18" s="280"/>
      <c r="C18" s="280"/>
      <c r="D18" s="311"/>
      <c r="E18" s="280"/>
      <c r="F18" s="238"/>
      <c r="G18" s="285"/>
      <c r="H18" s="285"/>
      <c r="I18" s="367">
        <f>I16+I17</f>
        <v>0</v>
      </c>
      <c r="J18" s="238"/>
      <c r="K18" s="343"/>
      <c r="L18" s="337"/>
      <c r="M18" s="337"/>
      <c r="N18" s="337"/>
      <c r="O18" s="337"/>
      <c r="P18" s="337"/>
      <c r="Q18" s="337"/>
      <c r="R18" s="337"/>
    </row>
    <row r="19" spans="1:18" ht="12.75" x14ac:dyDescent="0.2">
      <c r="A19" s="217" t="s">
        <v>742</v>
      </c>
      <c r="B19" s="280"/>
      <c r="C19" s="280" t="s">
        <v>878</v>
      </c>
      <c r="D19" s="281" t="s">
        <v>639</v>
      </c>
      <c r="E19" s="280">
        <v>1355022</v>
      </c>
      <c r="F19" s="238"/>
      <c r="G19" s="215">
        <v>19638</v>
      </c>
      <c r="H19" s="282" t="s">
        <v>639</v>
      </c>
      <c r="I19" s="367">
        <v>1355022</v>
      </c>
      <c r="J19" s="238"/>
      <c r="K19" s="343"/>
      <c r="L19" s="337"/>
      <c r="M19" s="337"/>
      <c r="N19" s="337"/>
      <c r="O19" s="337"/>
      <c r="P19" s="337"/>
      <c r="Q19" s="337"/>
      <c r="R19" s="337"/>
    </row>
    <row r="20" spans="1:18" ht="12.75" x14ac:dyDescent="0.2">
      <c r="A20" s="217" t="s">
        <v>743</v>
      </c>
      <c r="B20" s="280"/>
      <c r="C20" s="280"/>
      <c r="D20" s="281"/>
      <c r="E20" s="280"/>
      <c r="F20" s="238"/>
      <c r="G20" s="280"/>
      <c r="H20" s="281"/>
      <c r="I20" s="367">
        <v>-1355022</v>
      </c>
      <c r="J20" s="238"/>
      <c r="K20" s="343"/>
      <c r="L20" s="337"/>
      <c r="M20" s="337"/>
      <c r="N20" s="337"/>
      <c r="O20" s="337"/>
      <c r="P20" s="337"/>
      <c r="Q20" s="337"/>
      <c r="R20" s="337"/>
    </row>
    <row r="21" spans="1:18" ht="12.75" x14ac:dyDescent="0.2">
      <c r="A21" s="217" t="s">
        <v>744</v>
      </c>
      <c r="B21" s="280"/>
      <c r="C21" s="280"/>
      <c r="D21" s="281"/>
      <c r="E21" s="280"/>
      <c r="F21" s="238"/>
      <c r="G21" s="280"/>
      <c r="H21" s="281"/>
      <c r="I21" s="367">
        <f>I19+I20</f>
        <v>0</v>
      </c>
      <c r="J21" s="238"/>
      <c r="K21" s="343"/>
      <c r="L21" s="337"/>
      <c r="M21" s="337"/>
      <c r="N21" s="337"/>
      <c r="O21" s="337"/>
      <c r="P21" s="337"/>
      <c r="Q21" s="337"/>
      <c r="R21" s="337"/>
    </row>
    <row r="22" spans="1:18" ht="12.75" x14ac:dyDescent="0.2">
      <c r="A22" s="217" t="s">
        <v>745</v>
      </c>
      <c r="B22" s="280"/>
      <c r="C22" s="289"/>
      <c r="D22" s="311" t="s">
        <v>640</v>
      </c>
      <c r="E22" s="280">
        <v>6369620</v>
      </c>
      <c r="F22" s="238"/>
      <c r="G22" s="285"/>
      <c r="H22" s="279" t="s">
        <v>640</v>
      </c>
      <c r="I22" s="367">
        <v>6212990</v>
      </c>
      <c r="J22" s="238"/>
      <c r="K22" s="343"/>
      <c r="L22" s="337"/>
      <c r="M22" s="337"/>
      <c r="N22" s="337"/>
      <c r="O22" s="337"/>
      <c r="P22" s="337"/>
      <c r="Q22" s="337"/>
      <c r="R22" s="337"/>
    </row>
    <row r="23" spans="1:18" ht="12.75" x14ac:dyDescent="0.2">
      <c r="A23" s="217" t="s">
        <v>743</v>
      </c>
      <c r="B23" s="280"/>
      <c r="C23" s="289"/>
      <c r="D23" s="311"/>
      <c r="E23" s="280"/>
      <c r="F23" s="238"/>
      <c r="G23" s="285"/>
      <c r="H23" s="311"/>
      <c r="I23" s="367">
        <v>-6212990</v>
      </c>
      <c r="J23" s="238"/>
      <c r="K23" s="343"/>
      <c r="L23" s="337"/>
      <c r="M23" s="337"/>
      <c r="N23" s="337"/>
      <c r="O23" s="337"/>
      <c r="P23" s="337"/>
      <c r="Q23" s="337"/>
      <c r="R23" s="337"/>
    </row>
    <row r="24" spans="1:18" ht="12.75" x14ac:dyDescent="0.2">
      <c r="A24" s="217" t="s">
        <v>746</v>
      </c>
      <c r="B24" s="280"/>
      <c r="C24" s="289"/>
      <c r="D24" s="311"/>
      <c r="E24" s="280"/>
      <c r="F24" s="238"/>
      <c r="G24" s="285"/>
      <c r="H24" s="311"/>
      <c r="I24" s="367">
        <f>I22+I23</f>
        <v>0</v>
      </c>
      <c r="J24" s="238"/>
      <c r="K24" s="343"/>
      <c r="L24" s="337"/>
      <c r="M24" s="337"/>
      <c r="N24" s="337"/>
      <c r="O24" s="337"/>
      <c r="P24" s="337"/>
      <c r="Q24" s="337"/>
      <c r="R24" s="337"/>
    </row>
    <row r="25" spans="1:18" ht="12.75" x14ac:dyDescent="0.2">
      <c r="A25" s="217" t="s">
        <v>747</v>
      </c>
      <c r="B25" s="280">
        <v>4865</v>
      </c>
      <c r="C25" s="280"/>
      <c r="D25" s="280">
        <v>2700</v>
      </c>
      <c r="E25" s="280">
        <f>B25*D25</f>
        <v>13135500</v>
      </c>
      <c r="F25" s="214">
        <v>4740</v>
      </c>
      <c r="G25" s="285"/>
      <c r="H25" s="215">
        <v>2700</v>
      </c>
      <c r="I25" s="367">
        <f>F25*H25</f>
        <v>12798000</v>
      </c>
      <c r="J25" s="214"/>
      <c r="K25" s="5"/>
      <c r="L25" s="337"/>
      <c r="M25" s="337"/>
      <c r="N25" s="337"/>
      <c r="O25" s="337"/>
      <c r="P25" s="337"/>
      <c r="Q25" s="337"/>
      <c r="R25" s="337"/>
    </row>
    <row r="26" spans="1:18" ht="12.75" x14ac:dyDescent="0.2">
      <c r="A26" s="217" t="s">
        <v>748</v>
      </c>
      <c r="B26" s="280"/>
      <c r="C26" s="280"/>
      <c r="D26" s="280"/>
      <c r="E26" s="280">
        <v>-13135500</v>
      </c>
      <c r="F26" s="238"/>
      <c r="G26" s="285"/>
      <c r="H26" s="285"/>
      <c r="I26" s="367">
        <v>-12798000</v>
      </c>
      <c r="J26" s="214"/>
      <c r="K26" s="343"/>
      <c r="L26" s="337"/>
      <c r="M26" s="337"/>
      <c r="N26" s="337"/>
      <c r="O26" s="337"/>
      <c r="P26" s="337"/>
      <c r="Q26" s="337"/>
      <c r="R26" s="337"/>
    </row>
    <row r="27" spans="1:18" ht="12.75" x14ac:dyDescent="0.2">
      <c r="A27" s="217" t="s">
        <v>749</v>
      </c>
      <c r="B27" s="280"/>
      <c r="C27" s="280"/>
      <c r="D27" s="280"/>
      <c r="E27" s="280">
        <f>E25+E26</f>
        <v>0</v>
      </c>
      <c r="F27" s="238"/>
      <c r="G27" s="285"/>
      <c r="H27" s="285"/>
      <c r="I27" s="367">
        <f>I25+I26</f>
        <v>0</v>
      </c>
      <c r="J27" s="214"/>
      <c r="K27" s="343"/>
      <c r="L27" s="337"/>
      <c r="M27" s="337"/>
      <c r="N27" s="337"/>
      <c r="O27" s="337"/>
      <c r="P27" s="337"/>
      <c r="Q27" s="337"/>
      <c r="R27" s="337"/>
    </row>
    <row r="28" spans="1:18" ht="12.75" x14ac:dyDescent="0.2">
      <c r="A28" s="217" t="s">
        <v>750</v>
      </c>
      <c r="B28" s="280">
        <v>10</v>
      </c>
      <c r="C28" s="280"/>
      <c r="D28" s="280" t="s">
        <v>277</v>
      </c>
      <c r="E28" s="283">
        <v>25500</v>
      </c>
      <c r="F28" s="214">
        <v>20</v>
      </c>
      <c r="G28" s="285"/>
      <c r="H28" s="215" t="s">
        <v>277</v>
      </c>
      <c r="I28" s="367">
        <v>51000</v>
      </c>
      <c r="J28" s="214"/>
      <c r="K28" s="343"/>
      <c r="L28" s="337"/>
      <c r="M28" s="337"/>
      <c r="N28" s="337"/>
      <c r="O28" s="337"/>
      <c r="P28" s="337"/>
      <c r="Q28" s="337"/>
      <c r="R28" s="337"/>
    </row>
    <row r="29" spans="1:18" ht="12.75" x14ac:dyDescent="0.2">
      <c r="A29" s="217" t="s">
        <v>751</v>
      </c>
      <c r="B29" s="280"/>
      <c r="C29" s="280"/>
      <c r="D29" s="280"/>
      <c r="E29" s="280">
        <v>-25500</v>
      </c>
      <c r="F29" s="238"/>
      <c r="G29" s="285"/>
      <c r="H29" s="285"/>
      <c r="I29" s="367">
        <v>-51000</v>
      </c>
      <c r="J29" s="214"/>
      <c r="K29" s="343"/>
      <c r="L29" s="337"/>
      <c r="M29" s="337"/>
      <c r="N29" s="337"/>
      <c r="O29" s="337"/>
      <c r="P29" s="337"/>
      <c r="Q29" s="337"/>
      <c r="R29" s="337"/>
    </row>
    <row r="30" spans="1:18" ht="12.75" x14ac:dyDescent="0.2">
      <c r="A30" s="217" t="s">
        <v>752</v>
      </c>
      <c r="B30" s="280"/>
      <c r="C30" s="280"/>
      <c r="D30" s="280"/>
      <c r="E30" s="283">
        <v>0</v>
      </c>
      <c r="F30" s="238"/>
      <c r="G30" s="285"/>
      <c r="H30" s="285"/>
      <c r="I30" s="367">
        <f>I28+I29</f>
        <v>0</v>
      </c>
      <c r="J30" s="214"/>
      <c r="K30" s="343"/>
      <c r="L30" s="337"/>
      <c r="M30" s="337"/>
      <c r="N30" s="337"/>
      <c r="O30" s="337"/>
      <c r="P30" s="337"/>
      <c r="Q30" s="337"/>
      <c r="R30" s="337"/>
    </row>
    <row r="31" spans="1:18" ht="12.75" x14ac:dyDescent="0.2">
      <c r="A31" s="217" t="s">
        <v>879</v>
      </c>
      <c r="B31" s="280"/>
      <c r="C31" s="280">
        <v>487729000</v>
      </c>
      <c r="D31" s="289">
        <v>1.55</v>
      </c>
      <c r="E31" s="280">
        <f>C31*D31</f>
        <v>755979950</v>
      </c>
      <c r="F31" s="238"/>
      <c r="G31" s="214">
        <v>610672214</v>
      </c>
      <c r="H31" s="216">
        <v>1</v>
      </c>
      <c r="I31" s="367">
        <f>G31*H31</f>
        <v>610672214</v>
      </c>
      <c r="J31" s="214"/>
      <c r="K31" s="343"/>
      <c r="L31" s="337"/>
      <c r="M31" s="337"/>
      <c r="N31" s="337"/>
      <c r="O31" s="337"/>
      <c r="P31" s="337"/>
      <c r="Q31" s="337"/>
      <c r="R31" s="337"/>
    </row>
    <row r="32" spans="1:18" ht="12.75" x14ac:dyDescent="0.2">
      <c r="A32" s="217" t="s">
        <v>748</v>
      </c>
      <c r="B32" s="280"/>
      <c r="C32" s="280"/>
      <c r="D32" s="293"/>
      <c r="E32" s="280">
        <v>-98054262</v>
      </c>
      <c r="F32" s="238"/>
      <c r="G32" s="285"/>
      <c r="H32" s="285"/>
      <c r="I32" s="367">
        <v>-98302859</v>
      </c>
      <c r="J32" s="214"/>
      <c r="K32" s="343"/>
      <c r="L32" s="337"/>
      <c r="M32" s="337"/>
      <c r="N32" s="337"/>
      <c r="O32" s="337"/>
      <c r="P32" s="337"/>
      <c r="Q32" s="337"/>
      <c r="R32" s="337"/>
    </row>
    <row r="33" spans="1:23" ht="12.75" x14ac:dyDescent="0.2">
      <c r="A33" s="217" t="s">
        <v>753</v>
      </c>
      <c r="B33" s="280"/>
      <c r="C33" s="280"/>
      <c r="D33" s="293"/>
      <c r="E33" s="280">
        <f>E31+E32</f>
        <v>657925688</v>
      </c>
      <c r="F33" s="238"/>
      <c r="G33" s="285"/>
      <c r="H33" s="285"/>
      <c r="I33" s="367">
        <f>I31+I32</f>
        <v>512369355</v>
      </c>
      <c r="J33" s="214"/>
      <c r="K33" s="343"/>
      <c r="L33" s="337"/>
      <c r="M33" s="337"/>
      <c r="N33" s="337"/>
      <c r="O33" s="337"/>
      <c r="P33" s="337"/>
      <c r="Q33" s="337"/>
      <c r="R33" s="337"/>
    </row>
    <row r="34" spans="1:23" ht="36" x14ac:dyDescent="0.2">
      <c r="A34" s="278" t="s">
        <v>948</v>
      </c>
      <c r="B34" s="280"/>
      <c r="C34" s="280"/>
      <c r="D34" s="280"/>
      <c r="E34" s="280"/>
      <c r="F34" s="238"/>
      <c r="G34" s="285"/>
      <c r="H34" s="285"/>
      <c r="I34" s="368"/>
      <c r="J34" s="238"/>
      <c r="K34" s="343"/>
      <c r="L34" s="286"/>
      <c r="N34" s="337"/>
      <c r="O34" s="337"/>
      <c r="P34" s="337"/>
      <c r="Q34" s="337"/>
      <c r="R34" s="337"/>
    </row>
    <row r="35" spans="1:23" ht="24" x14ac:dyDescent="0.2">
      <c r="A35" s="278" t="s">
        <v>1032</v>
      </c>
      <c r="B35" s="280"/>
      <c r="C35" s="280"/>
      <c r="D35" s="280"/>
      <c r="E35" s="280"/>
      <c r="F35" s="238"/>
      <c r="G35" s="285"/>
      <c r="H35" s="285"/>
      <c r="I35" s="368"/>
      <c r="J35" s="238"/>
      <c r="K35" s="343"/>
      <c r="L35" s="349"/>
      <c r="N35" s="337"/>
      <c r="O35" s="337"/>
      <c r="P35" s="337"/>
      <c r="Q35" s="337"/>
      <c r="R35" s="337"/>
    </row>
    <row r="36" spans="1:23" ht="12.75" x14ac:dyDescent="0.2">
      <c r="A36" s="290"/>
      <c r="B36" s="280"/>
      <c r="C36" s="280"/>
      <c r="D36" s="280"/>
      <c r="E36" s="280"/>
      <c r="F36" s="310"/>
      <c r="G36" s="285"/>
      <c r="H36" s="285"/>
      <c r="I36" s="368"/>
      <c r="J36" s="238"/>
      <c r="K36" s="343"/>
      <c r="L36" s="286">
        <f>I11+I15+I18+I21+I24+I27+I30+I33+I34+I35+I36</f>
        <v>596732955</v>
      </c>
      <c r="M36" s="4" t="s">
        <v>768</v>
      </c>
      <c r="N36" s="337"/>
      <c r="O36" s="337"/>
      <c r="P36" s="337"/>
      <c r="Q36" s="337"/>
      <c r="R36" s="337"/>
    </row>
    <row r="37" spans="1:23" ht="12.75" x14ac:dyDescent="0.2">
      <c r="A37" s="287" t="s">
        <v>80</v>
      </c>
      <c r="B37" s="215"/>
      <c r="C37" s="215"/>
      <c r="D37" s="215"/>
      <c r="E37" s="215"/>
      <c r="F37" s="214"/>
      <c r="G37" s="213"/>
      <c r="H37" s="213"/>
      <c r="I37" s="367"/>
      <c r="J37" s="214"/>
      <c r="K37" s="343"/>
      <c r="L37" s="337"/>
      <c r="M37" s="337"/>
      <c r="N37" s="337"/>
      <c r="O37" s="337"/>
      <c r="P37" s="337"/>
      <c r="Q37" s="337"/>
      <c r="R37" s="337"/>
    </row>
    <row r="38" spans="1:23" ht="24" x14ac:dyDescent="0.2">
      <c r="A38" s="278" t="s">
        <v>949</v>
      </c>
      <c r="B38" s="215"/>
      <c r="C38" s="215"/>
      <c r="D38" s="215"/>
      <c r="E38" s="215"/>
      <c r="F38" s="214"/>
      <c r="G38" s="213"/>
      <c r="H38" s="213"/>
      <c r="I38" s="367"/>
      <c r="J38" s="214"/>
      <c r="K38" s="343"/>
      <c r="L38" s="337"/>
      <c r="M38" s="337"/>
      <c r="N38" s="337"/>
      <c r="O38" s="337"/>
      <c r="P38" s="337"/>
      <c r="Q38" s="337"/>
      <c r="R38" s="337"/>
    </row>
    <row r="39" spans="1:23" ht="24" x14ac:dyDescent="0.2">
      <c r="A39" s="278" t="s">
        <v>950</v>
      </c>
      <c r="B39" s="215"/>
      <c r="C39" s="216">
        <v>13.1</v>
      </c>
      <c r="D39" s="215">
        <v>4152000</v>
      </c>
      <c r="E39" s="215">
        <f>C39*D39*8/12</f>
        <v>36260800</v>
      </c>
      <c r="F39" s="350" t="s">
        <v>951</v>
      </c>
      <c r="G39" s="312">
        <v>11.3</v>
      </c>
      <c r="H39" s="370">
        <v>4371500</v>
      </c>
      <c r="I39" s="367">
        <f>G39*H39</f>
        <v>49397950</v>
      </c>
      <c r="J39" s="214"/>
      <c r="K39" s="343"/>
      <c r="L39" s="337"/>
      <c r="M39" s="337"/>
      <c r="N39" s="337"/>
      <c r="O39" s="337"/>
      <c r="P39" s="337"/>
      <c r="Q39" s="337"/>
      <c r="R39" s="337"/>
    </row>
    <row r="40" spans="1:23" ht="24" x14ac:dyDescent="0.2">
      <c r="A40" s="278" t="s">
        <v>952</v>
      </c>
      <c r="B40" s="215"/>
      <c r="C40" s="215">
        <v>10</v>
      </c>
      <c r="D40" s="215">
        <v>1800000</v>
      </c>
      <c r="E40" s="215">
        <f>C40*D40*8/12</f>
        <v>12000000</v>
      </c>
      <c r="F40" s="320"/>
      <c r="G40" s="288">
        <v>8.3000000000000007</v>
      </c>
      <c r="H40" s="325">
        <v>2400000</v>
      </c>
      <c r="I40" s="367">
        <f>G40*H40</f>
        <v>19920000</v>
      </c>
      <c r="J40" s="214"/>
      <c r="K40" s="343"/>
      <c r="L40" s="337"/>
      <c r="M40" s="337"/>
      <c r="N40" s="337"/>
      <c r="O40" s="337"/>
      <c r="P40" s="337"/>
      <c r="Q40" s="337"/>
      <c r="R40" s="337"/>
    </row>
    <row r="41" spans="1:23" ht="33.75" customHeight="1" x14ac:dyDescent="0.2">
      <c r="A41" s="217" t="s">
        <v>754</v>
      </c>
      <c r="B41" s="215"/>
      <c r="C41" s="215"/>
      <c r="D41" s="215"/>
      <c r="E41" s="215"/>
      <c r="F41" s="214"/>
      <c r="G41" s="288"/>
      <c r="H41" s="238"/>
      <c r="I41" s="368"/>
      <c r="J41" s="238"/>
      <c r="K41" s="371"/>
      <c r="L41" s="323" t="s">
        <v>880</v>
      </c>
      <c r="M41" s="286">
        <f>I11+I13+I16+I19+I22+I25+I28+I31</f>
        <v>743265026</v>
      </c>
      <c r="N41" s="337"/>
      <c r="O41" s="324" t="s">
        <v>953</v>
      </c>
      <c r="P41" s="286">
        <v>146532071</v>
      </c>
      <c r="Q41" s="286">
        <f>I14+I17+I20+I23+I26+I29</f>
        <v>-48229212</v>
      </c>
      <c r="R41" s="286">
        <f>P41+Q41</f>
        <v>98302859</v>
      </c>
      <c r="S41" s="324" t="s">
        <v>769</v>
      </c>
    </row>
    <row r="42" spans="1:23" ht="12.75" x14ac:dyDescent="0.2">
      <c r="A42" s="278" t="s">
        <v>954</v>
      </c>
      <c r="B42" s="215"/>
      <c r="C42" s="215">
        <v>142</v>
      </c>
      <c r="D42" s="215">
        <v>70000</v>
      </c>
      <c r="E42" s="215">
        <f>C42*D42*8/12</f>
        <v>6626666.666666667</v>
      </c>
      <c r="F42" s="320"/>
      <c r="G42" s="312">
        <v>123.7</v>
      </c>
      <c r="H42" s="215">
        <v>97400</v>
      </c>
      <c r="I42" s="367">
        <f>G42*H42</f>
        <v>12048380</v>
      </c>
      <c r="J42" s="214"/>
      <c r="K42" s="5"/>
      <c r="L42" s="337"/>
      <c r="M42" s="337"/>
      <c r="N42" s="337"/>
      <c r="O42" s="337"/>
      <c r="P42" s="337"/>
      <c r="Q42" s="337"/>
      <c r="R42" s="337"/>
    </row>
    <row r="43" spans="1:23" ht="24" x14ac:dyDescent="0.2">
      <c r="A43" s="278" t="s">
        <v>955</v>
      </c>
      <c r="B43" s="280"/>
      <c r="C43" s="280"/>
      <c r="D43" s="280"/>
      <c r="E43" s="280"/>
      <c r="F43" s="238"/>
      <c r="G43" s="285"/>
      <c r="H43" s="285"/>
      <c r="I43" s="368"/>
      <c r="J43" s="238"/>
      <c r="K43" s="343"/>
      <c r="L43" s="337"/>
      <c r="M43" s="337"/>
      <c r="N43" s="337"/>
      <c r="O43" s="337"/>
      <c r="P43" s="337"/>
      <c r="Q43" s="337"/>
      <c r="R43" s="337"/>
    </row>
    <row r="44" spans="1:23" ht="24" x14ac:dyDescent="0.2">
      <c r="A44" s="278" t="s">
        <v>956</v>
      </c>
      <c r="B44" s="215"/>
      <c r="C44" s="215">
        <v>5</v>
      </c>
      <c r="D44" s="291" t="s">
        <v>278</v>
      </c>
      <c r="E44" s="215">
        <v>1760000</v>
      </c>
      <c r="F44" s="214"/>
      <c r="G44" s="213">
        <v>1</v>
      </c>
      <c r="H44" s="214">
        <v>396700</v>
      </c>
      <c r="I44" s="367">
        <f>G44*H44</f>
        <v>396700</v>
      </c>
      <c r="J44" s="214"/>
      <c r="K44" s="343"/>
      <c r="L44" s="1923" t="s">
        <v>957</v>
      </c>
      <c r="M44" s="1923"/>
      <c r="N44" s="1923"/>
      <c r="O44" s="1923"/>
      <c r="P44" s="1923"/>
      <c r="Q44" s="1923"/>
      <c r="R44" s="1923"/>
      <c r="S44" s="1923"/>
    </row>
    <row r="45" spans="1:23" ht="36" x14ac:dyDescent="0.2">
      <c r="A45" s="278" t="s">
        <v>958</v>
      </c>
      <c r="B45" s="215"/>
      <c r="C45" s="215"/>
      <c r="D45" s="215"/>
      <c r="E45" s="215"/>
      <c r="F45" s="214"/>
      <c r="G45" s="213">
        <v>1</v>
      </c>
      <c r="H45" s="214">
        <v>1447300</v>
      </c>
      <c r="I45" s="367">
        <f>G45*H45</f>
        <v>1447300</v>
      </c>
      <c r="J45" s="214"/>
      <c r="K45" s="343"/>
      <c r="L45" s="1924" t="s">
        <v>959</v>
      </c>
      <c r="M45" s="1924"/>
      <c r="N45" s="1924"/>
      <c r="O45" s="1924"/>
      <c r="P45" s="1924"/>
      <c r="Q45" s="1924"/>
      <c r="R45" s="1924"/>
      <c r="S45" s="1924"/>
      <c r="T45" s="372"/>
      <c r="U45" s="372"/>
      <c r="V45" s="372"/>
      <c r="W45" s="372"/>
    </row>
    <row r="46" spans="1:23" ht="12.75" x14ac:dyDescent="0.2">
      <c r="A46" s="290"/>
      <c r="B46" s="280"/>
      <c r="C46" s="280"/>
      <c r="D46" s="280"/>
      <c r="E46" s="280"/>
      <c r="F46" s="238"/>
      <c r="G46" s="285"/>
      <c r="H46" s="285"/>
      <c r="I46" s="368"/>
      <c r="J46" s="238"/>
      <c r="K46" s="343"/>
      <c r="L46" s="286">
        <f>I39+I40+I42+I44+I45</f>
        <v>83210330</v>
      </c>
      <c r="M46" s="4" t="s">
        <v>960</v>
      </c>
      <c r="N46" s="337"/>
      <c r="O46" s="337"/>
      <c r="P46" s="337"/>
      <c r="Q46" s="337"/>
      <c r="R46" s="337"/>
    </row>
    <row r="47" spans="1:23" ht="12.75" x14ac:dyDescent="0.2">
      <c r="A47" s="287" t="s">
        <v>81</v>
      </c>
      <c r="B47" s="280"/>
      <c r="C47" s="280"/>
      <c r="D47" s="280"/>
      <c r="E47" s="280"/>
      <c r="F47" s="238"/>
      <c r="G47" s="285"/>
      <c r="H47" s="285"/>
      <c r="I47" s="368"/>
      <c r="J47" s="238"/>
      <c r="K47" s="343"/>
      <c r="L47" s="337"/>
      <c r="M47" s="337"/>
      <c r="N47" s="337"/>
      <c r="O47" s="337"/>
      <c r="P47" s="337"/>
      <c r="Q47" s="337"/>
      <c r="R47" s="337"/>
    </row>
    <row r="48" spans="1:23" ht="24" x14ac:dyDescent="0.2">
      <c r="A48" s="278" t="s">
        <v>961</v>
      </c>
      <c r="B48" s="280"/>
      <c r="C48" s="280"/>
      <c r="D48" s="280"/>
      <c r="E48" s="283">
        <v>0</v>
      </c>
      <c r="F48" s="238"/>
      <c r="G48" s="285"/>
      <c r="H48" s="285"/>
      <c r="I48" s="367">
        <v>0</v>
      </c>
      <c r="J48" s="214"/>
      <c r="K48" s="343"/>
      <c r="L48" s="337"/>
      <c r="M48" s="337"/>
      <c r="N48" s="337"/>
      <c r="O48" s="337"/>
      <c r="P48" s="337"/>
      <c r="Q48" s="337"/>
      <c r="R48" s="337"/>
    </row>
    <row r="49" spans="1:18" ht="12.75" x14ac:dyDescent="0.2">
      <c r="A49" s="217" t="s">
        <v>962</v>
      </c>
      <c r="B49" s="280"/>
      <c r="C49" s="280"/>
      <c r="D49" s="280"/>
      <c r="E49" s="280"/>
      <c r="F49" s="238"/>
      <c r="G49" s="285"/>
      <c r="H49" s="285"/>
      <c r="I49" s="368"/>
      <c r="J49" s="238"/>
      <c r="K49" s="343"/>
      <c r="L49" s="337"/>
      <c r="M49" s="337"/>
      <c r="N49" s="337"/>
      <c r="O49" s="337"/>
      <c r="P49" s="337"/>
      <c r="Q49" s="337"/>
      <c r="R49" s="337"/>
    </row>
    <row r="50" spans="1:18" ht="12.75" x14ac:dyDescent="0.2">
      <c r="A50" s="217" t="s">
        <v>963</v>
      </c>
      <c r="B50" s="280"/>
      <c r="C50" s="280"/>
      <c r="D50" s="280"/>
      <c r="E50" s="280"/>
      <c r="F50" s="238"/>
      <c r="G50" s="285"/>
      <c r="H50" s="285"/>
      <c r="I50" s="368"/>
      <c r="J50" s="238"/>
      <c r="K50" s="343"/>
      <c r="L50" s="337"/>
      <c r="M50" s="337"/>
      <c r="N50" s="337"/>
      <c r="O50" s="337"/>
      <c r="P50" s="337"/>
      <c r="Q50" s="337"/>
      <c r="R50" s="337"/>
    </row>
    <row r="51" spans="1:18" ht="12.75" x14ac:dyDescent="0.2">
      <c r="A51" s="217" t="s">
        <v>964</v>
      </c>
      <c r="B51" s="280"/>
      <c r="C51" s="280"/>
      <c r="D51" s="280"/>
      <c r="E51" s="280"/>
      <c r="F51" s="238"/>
      <c r="G51" s="285"/>
      <c r="H51" s="285"/>
      <c r="I51" s="368"/>
      <c r="J51" s="238"/>
      <c r="K51" s="343"/>
      <c r="L51" s="337"/>
      <c r="M51" s="337"/>
      <c r="N51" s="337"/>
      <c r="O51" s="337"/>
      <c r="P51" s="337"/>
      <c r="Q51" s="337"/>
      <c r="R51" s="337"/>
    </row>
    <row r="52" spans="1:18" ht="36" x14ac:dyDescent="0.2">
      <c r="A52" s="278" t="s">
        <v>965</v>
      </c>
      <c r="B52" s="284"/>
      <c r="C52" s="292"/>
      <c r="D52" s="280"/>
      <c r="E52" s="280">
        <f>C52*D52/2</f>
        <v>0</v>
      </c>
      <c r="F52" s="215">
        <v>8083</v>
      </c>
      <c r="G52" s="293"/>
      <c r="H52" s="285"/>
      <c r="I52" s="368"/>
      <c r="J52" s="238"/>
      <c r="K52" s="373"/>
      <c r="L52" s="337"/>
      <c r="M52" s="337"/>
      <c r="N52" s="337"/>
      <c r="O52" s="337"/>
      <c r="P52" s="337"/>
      <c r="Q52" s="337"/>
      <c r="R52" s="337"/>
    </row>
    <row r="53" spans="1:18" ht="24" x14ac:dyDescent="0.2">
      <c r="A53" s="278" t="s">
        <v>966</v>
      </c>
      <c r="B53" s="215"/>
      <c r="C53" s="217"/>
      <c r="D53" s="215"/>
      <c r="E53" s="215"/>
      <c r="F53" s="214"/>
      <c r="G53" s="219">
        <v>0</v>
      </c>
      <c r="H53" s="285"/>
      <c r="I53" s="368"/>
      <c r="J53" s="238"/>
      <c r="K53" s="373"/>
      <c r="L53" s="337"/>
      <c r="M53" s="337"/>
      <c r="N53" s="337"/>
      <c r="O53" s="337"/>
      <c r="P53" s="337"/>
      <c r="Q53" s="337"/>
      <c r="R53" s="337"/>
    </row>
    <row r="54" spans="1:18" ht="24" x14ac:dyDescent="0.2">
      <c r="A54" s="278" t="s">
        <v>967</v>
      </c>
      <c r="B54" s="215"/>
      <c r="C54" s="217"/>
      <c r="D54" s="215"/>
      <c r="E54" s="215"/>
      <c r="F54" s="214"/>
      <c r="G54" s="218">
        <v>1</v>
      </c>
      <c r="H54" s="285"/>
      <c r="I54" s="368"/>
      <c r="J54" s="238"/>
      <c r="K54" s="343"/>
      <c r="L54" s="337"/>
      <c r="M54" s="337"/>
      <c r="N54" s="337"/>
      <c r="O54" s="337"/>
      <c r="P54" s="337"/>
      <c r="Q54" s="337"/>
      <c r="R54" s="337"/>
    </row>
    <row r="55" spans="1:18" ht="26.25" customHeight="1" x14ac:dyDescent="0.2">
      <c r="A55" s="217" t="s">
        <v>968</v>
      </c>
      <c r="B55" s="215"/>
      <c r="C55" s="351">
        <v>0.97299999999999998</v>
      </c>
      <c r="D55" s="215">
        <v>3000000</v>
      </c>
      <c r="E55" s="215"/>
      <c r="F55" s="214"/>
      <c r="G55" s="218">
        <v>2</v>
      </c>
      <c r="H55" s="326">
        <v>3780000</v>
      </c>
      <c r="I55" s="367">
        <v>6800000</v>
      </c>
      <c r="J55" s="214">
        <v>7560000</v>
      </c>
      <c r="K55" s="343"/>
      <c r="L55" s="1925" t="s">
        <v>969</v>
      </c>
      <c r="M55" s="1925"/>
      <c r="N55" s="1925"/>
      <c r="O55" s="1925"/>
      <c r="P55" s="1925"/>
      <c r="Q55" s="1925"/>
      <c r="R55" s="1925"/>
    </row>
    <row r="56" spans="1:18" ht="12.75" x14ac:dyDescent="0.2">
      <c r="A56" s="217" t="s">
        <v>970</v>
      </c>
      <c r="B56" s="294"/>
      <c r="C56" s="280">
        <v>80</v>
      </c>
      <c r="D56" s="280">
        <v>55360</v>
      </c>
      <c r="E56" s="280">
        <f>C56*D56</f>
        <v>4428800</v>
      </c>
      <c r="F56" s="310"/>
      <c r="G56" s="215">
        <v>74</v>
      </c>
      <c r="H56" s="326">
        <v>65360</v>
      </c>
      <c r="I56" s="374">
        <f>G56*H56</f>
        <v>4836640</v>
      </c>
      <c r="J56" s="215"/>
      <c r="K56" s="343"/>
      <c r="L56" s="375"/>
      <c r="M56" s="375"/>
      <c r="N56" s="375"/>
      <c r="O56" s="337"/>
      <c r="P56" s="337"/>
      <c r="Q56" s="337"/>
      <c r="R56" s="337"/>
    </row>
    <row r="57" spans="1:18" ht="12.75" x14ac:dyDescent="0.2">
      <c r="A57" s="284" t="s">
        <v>971</v>
      </c>
      <c r="B57" s="294"/>
      <c r="C57" s="280">
        <v>55</v>
      </c>
      <c r="D57" s="280">
        <v>145000</v>
      </c>
      <c r="E57" s="280">
        <f>C57*D57</f>
        <v>7975000</v>
      </c>
      <c r="F57" s="238"/>
      <c r="G57" s="280"/>
      <c r="H57" s="280"/>
      <c r="I57" s="376"/>
      <c r="J57" s="280"/>
      <c r="K57" s="343"/>
      <c r="L57" s="337"/>
      <c r="M57" s="337"/>
      <c r="N57" s="337"/>
      <c r="O57" s="337"/>
      <c r="P57" s="337"/>
      <c r="Q57" s="337"/>
      <c r="R57" s="337"/>
    </row>
    <row r="58" spans="1:18" ht="12.75" x14ac:dyDescent="0.2">
      <c r="A58" s="217" t="s">
        <v>972</v>
      </c>
      <c r="B58" s="294"/>
      <c r="C58" s="280"/>
      <c r="D58" s="280"/>
      <c r="E58" s="280"/>
      <c r="F58" s="310"/>
      <c r="G58" s="215">
        <v>1</v>
      </c>
      <c r="H58" s="215">
        <v>25000</v>
      </c>
      <c r="I58" s="374">
        <f>G58*H58</f>
        <v>25000</v>
      </c>
      <c r="J58" s="215"/>
      <c r="K58" s="343"/>
      <c r="L58" s="337"/>
      <c r="M58" s="337"/>
      <c r="N58" s="337"/>
      <c r="O58" s="337"/>
      <c r="P58" s="337"/>
      <c r="Q58" s="337"/>
      <c r="R58" s="337"/>
    </row>
    <row r="59" spans="1:18" ht="12.75" x14ac:dyDescent="0.2">
      <c r="A59" s="217" t="s">
        <v>973</v>
      </c>
      <c r="B59" s="294"/>
      <c r="C59" s="280"/>
      <c r="D59" s="280"/>
      <c r="E59" s="280"/>
      <c r="F59" s="310"/>
      <c r="G59" s="215">
        <v>41</v>
      </c>
      <c r="H59" s="215">
        <v>330000</v>
      </c>
      <c r="I59" s="374">
        <f>G59*H59</f>
        <v>13530000</v>
      </c>
      <c r="J59" s="215"/>
      <c r="K59" s="343"/>
      <c r="L59" s="337"/>
      <c r="M59" s="337"/>
      <c r="N59" s="337"/>
      <c r="O59" s="337"/>
      <c r="P59" s="337"/>
      <c r="Q59" s="337"/>
      <c r="R59" s="337"/>
    </row>
    <row r="60" spans="1:18" ht="12.75" x14ac:dyDescent="0.2">
      <c r="A60" s="278" t="s">
        <v>974</v>
      </c>
      <c r="B60" s="295"/>
      <c r="C60" s="280">
        <v>23</v>
      </c>
      <c r="D60" s="280">
        <v>109000</v>
      </c>
      <c r="E60" s="280">
        <f>C60*D60</f>
        <v>2507000</v>
      </c>
      <c r="F60" s="238"/>
      <c r="G60" s="215">
        <v>25</v>
      </c>
      <c r="H60" s="326">
        <v>190000</v>
      </c>
      <c r="I60" s="374">
        <f>G60*H60</f>
        <v>4750000</v>
      </c>
      <c r="J60" s="215"/>
      <c r="K60" s="343"/>
      <c r="L60" s="337"/>
      <c r="M60" s="337"/>
      <c r="N60" s="337"/>
      <c r="O60" s="337"/>
      <c r="P60" s="337"/>
      <c r="Q60" s="337"/>
      <c r="R60" s="337"/>
    </row>
    <row r="61" spans="1:18" ht="12.75" x14ac:dyDescent="0.2">
      <c r="A61" s="278" t="s">
        <v>975</v>
      </c>
      <c r="B61" s="215"/>
      <c r="C61" s="215"/>
      <c r="D61" s="215"/>
      <c r="E61" s="352"/>
      <c r="F61" s="320"/>
      <c r="G61" s="312"/>
      <c r="H61" s="214"/>
      <c r="I61" s="367"/>
      <c r="J61" s="214"/>
      <c r="K61" s="343"/>
      <c r="L61" s="337"/>
      <c r="M61" s="337"/>
      <c r="N61" s="337"/>
      <c r="O61" s="337"/>
      <c r="P61" s="337"/>
      <c r="Q61" s="337"/>
      <c r="R61" s="337"/>
    </row>
    <row r="62" spans="1:18" ht="12.75" x14ac:dyDescent="0.2">
      <c r="A62" s="278" t="s">
        <v>976</v>
      </c>
      <c r="B62" s="215"/>
      <c r="C62" s="215"/>
      <c r="D62" s="215"/>
      <c r="E62" s="352"/>
      <c r="F62" s="320"/>
      <c r="G62" s="312"/>
      <c r="H62" s="214"/>
      <c r="I62" s="367"/>
      <c r="J62" s="214"/>
      <c r="K62" s="343"/>
      <c r="L62" s="337"/>
      <c r="M62" s="337"/>
      <c r="N62" s="337"/>
      <c r="O62" s="337"/>
      <c r="P62" s="337"/>
      <c r="Q62" s="337"/>
      <c r="R62" s="337"/>
    </row>
    <row r="63" spans="1:18" ht="12.75" x14ac:dyDescent="0.2">
      <c r="A63" s="278" t="s">
        <v>814</v>
      </c>
      <c r="B63" s="215"/>
      <c r="C63" s="215"/>
      <c r="D63" s="215"/>
      <c r="E63" s="352"/>
      <c r="F63" s="320"/>
      <c r="G63" s="312">
        <v>0.9</v>
      </c>
      <c r="H63" s="214">
        <v>4419000</v>
      </c>
      <c r="I63" s="367">
        <f>G63*H63</f>
        <v>3977100</v>
      </c>
      <c r="J63" s="214"/>
      <c r="K63" s="343"/>
      <c r="L63" s="337"/>
      <c r="M63" s="337"/>
      <c r="N63" s="337"/>
      <c r="O63" s="337"/>
      <c r="P63" s="337"/>
      <c r="Q63" s="337"/>
      <c r="R63" s="337"/>
    </row>
    <row r="64" spans="1:18" ht="24" x14ac:dyDescent="0.2">
      <c r="A64" s="278" t="s">
        <v>829</v>
      </c>
      <c r="B64" s="215"/>
      <c r="C64" s="215"/>
      <c r="D64" s="215"/>
      <c r="E64" s="352"/>
      <c r="F64" s="320"/>
      <c r="G64" s="312">
        <v>2.6</v>
      </c>
      <c r="H64" s="214">
        <v>2993000</v>
      </c>
      <c r="I64" s="367">
        <f>G64*H64</f>
        <v>7781800</v>
      </c>
      <c r="J64" s="214"/>
      <c r="K64" s="343"/>
      <c r="L64" s="337"/>
      <c r="M64" s="511"/>
      <c r="N64" s="337"/>
      <c r="O64" s="337"/>
      <c r="P64" s="337"/>
      <c r="Q64" s="337"/>
      <c r="R64" s="337"/>
    </row>
    <row r="65" spans="1:18" ht="24" x14ac:dyDescent="0.2">
      <c r="A65" s="278" t="s">
        <v>977</v>
      </c>
      <c r="B65" s="280"/>
      <c r="C65" s="280"/>
      <c r="D65" s="280"/>
      <c r="E65" s="296"/>
      <c r="F65" s="310"/>
      <c r="G65" s="353"/>
      <c r="H65" s="238"/>
      <c r="I65" s="367">
        <v>6677000</v>
      </c>
      <c r="J65" s="238"/>
      <c r="K65" s="343"/>
      <c r="L65" s="337"/>
      <c r="M65" s="337"/>
      <c r="N65" s="337"/>
      <c r="O65" s="337"/>
      <c r="P65" s="337"/>
      <c r="Q65" s="337"/>
      <c r="R65" s="337"/>
    </row>
    <row r="66" spans="1:18" ht="24" x14ac:dyDescent="0.2">
      <c r="A66" s="278" t="s">
        <v>881</v>
      </c>
      <c r="B66" s="294"/>
      <c r="C66" s="280"/>
      <c r="D66" s="280"/>
      <c r="E66" s="280"/>
      <c r="F66" s="238"/>
      <c r="G66" s="285"/>
      <c r="H66" s="285"/>
      <c r="I66" s="368"/>
      <c r="J66" s="238"/>
      <c r="K66" s="343"/>
      <c r="L66" s="337"/>
      <c r="M66" s="337"/>
      <c r="N66" s="337"/>
      <c r="O66" s="337"/>
      <c r="P66" s="337"/>
      <c r="Q66" s="337"/>
      <c r="R66" s="337"/>
    </row>
    <row r="67" spans="1:18" ht="24" x14ac:dyDescent="0.2">
      <c r="A67" s="278" t="s">
        <v>978</v>
      </c>
      <c r="B67" s="294"/>
      <c r="C67" s="280">
        <v>15</v>
      </c>
      <c r="D67" s="280">
        <v>2606040</v>
      </c>
      <c r="E67" s="280">
        <f>C67*D67</f>
        <v>39090600</v>
      </c>
      <c r="F67" s="310"/>
      <c r="G67" s="215">
        <v>15</v>
      </c>
      <c r="H67" s="326">
        <v>3858040</v>
      </c>
      <c r="I67" s="374">
        <f>G67*H67</f>
        <v>57870600</v>
      </c>
      <c r="J67" s="215"/>
      <c r="K67" s="343"/>
      <c r="L67" s="337"/>
      <c r="M67" s="337"/>
      <c r="N67" s="337"/>
      <c r="O67" s="337"/>
      <c r="P67" s="337"/>
      <c r="Q67" s="337"/>
      <c r="R67" s="337"/>
    </row>
    <row r="68" spans="1:18" ht="22.5" customHeight="1" x14ac:dyDescent="0.2">
      <c r="A68" s="217" t="s">
        <v>882</v>
      </c>
      <c r="B68" s="294"/>
      <c r="C68" s="280"/>
      <c r="D68" s="280"/>
      <c r="E68" s="283">
        <v>37834000</v>
      </c>
      <c r="F68" s="310"/>
      <c r="G68" s="285"/>
      <c r="H68" s="285"/>
      <c r="I68" s="367">
        <v>41938000</v>
      </c>
      <c r="J68" s="238"/>
      <c r="K68" s="377"/>
      <c r="L68" s="337"/>
      <c r="M68" s="337"/>
      <c r="N68" s="337"/>
      <c r="O68" s="337"/>
      <c r="P68" s="337"/>
      <c r="Q68" s="337"/>
      <c r="R68" s="337"/>
    </row>
    <row r="69" spans="1:18" ht="12.75" x14ac:dyDescent="0.2">
      <c r="A69" s="217" t="s">
        <v>883</v>
      </c>
      <c r="B69" s="294"/>
      <c r="C69" s="280"/>
      <c r="D69" s="280"/>
      <c r="E69" s="280"/>
      <c r="F69" s="238"/>
      <c r="G69" s="285"/>
      <c r="H69" s="285"/>
      <c r="I69" s="368"/>
      <c r="J69" s="238"/>
      <c r="K69" s="343"/>
      <c r="L69" s="337"/>
      <c r="M69" s="337"/>
      <c r="N69" s="337"/>
      <c r="O69" s="337"/>
      <c r="P69" s="337"/>
      <c r="Q69" s="337"/>
      <c r="R69" s="337"/>
    </row>
    <row r="70" spans="1:18" ht="12.75" x14ac:dyDescent="0.2">
      <c r="A70" s="217" t="s">
        <v>884</v>
      </c>
      <c r="B70" s="294"/>
      <c r="C70" s="280"/>
      <c r="D70" s="280"/>
      <c r="E70" s="280"/>
      <c r="F70" s="238"/>
      <c r="G70" s="285"/>
      <c r="H70" s="285"/>
      <c r="I70" s="368"/>
      <c r="J70" s="238"/>
      <c r="K70" s="343"/>
      <c r="L70" s="337"/>
      <c r="M70" s="337"/>
      <c r="N70" s="337"/>
      <c r="O70" s="337"/>
      <c r="P70" s="337"/>
      <c r="Q70" s="337"/>
      <c r="R70" s="337"/>
    </row>
    <row r="71" spans="1:18" ht="12.75" x14ac:dyDescent="0.2">
      <c r="A71" s="217" t="s">
        <v>885</v>
      </c>
      <c r="B71" s="280"/>
      <c r="C71" s="289">
        <v>12.33</v>
      </c>
      <c r="D71" s="280">
        <v>1632000</v>
      </c>
      <c r="E71" s="280">
        <f>C71*D71</f>
        <v>20122560</v>
      </c>
      <c r="F71" s="331" t="s">
        <v>979</v>
      </c>
      <c r="G71" s="216">
        <v>14.48</v>
      </c>
      <c r="H71" s="326">
        <v>2200000</v>
      </c>
      <c r="I71" s="374">
        <f>G71*H71</f>
        <v>31856000</v>
      </c>
      <c r="J71" s="215"/>
      <c r="K71" s="378"/>
      <c r="L71" s="337"/>
      <c r="M71" s="337"/>
      <c r="N71" s="337"/>
      <c r="O71" s="337"/>
      <c r="P71" s="337"/>
      <c r="Q71" s="337"/>
      <c r="R71" s="337"/>
    </row>
    <row r="72" spans="1:18" ht="22.5" customHeight="1" x14ac:dyDescent="0.2">
      <c r="A72" s="217" t="s">
        <v>886</v>
      </c>
      <c r="B72" s="280"/>
      <c r="C72" s="280"/>
      <c r="D72" s="280"/>
      <c r="E72" s="283">
        <v>7038795</v>
      </c>
      <c r="F72" s="310"/>
      <c r="G72" s="285"/>
      <c r="H72" s="285"/>
      <c r="I72" s="367">
        <v>18354770</v>
      </c>
      <c r="J72" s="238"/>
      <c r="K72" s="379"/>
      <c r="L72" s="337"/>
      <c r="M72" s="337"/>
      <c r="N72" s="337"/>
      <c r="O72" s="337"/>
      <c r="P72" s="337"/>
      <c r="Q72" s="337"/>
      <c r="R72" s="337"/>
    </row>
    <row r="73" spans="1:18" ht="24" x14ac:dyDescent="0.2">
      <c r="A73" s="278" t="s">
        <v>887</v>
      </c>
      <c r="B73" s="215"/>
      <c r="C73" s="215"/>
      <c r="D73" s="215"/>
      <c r="E73" s="215"/>
      <c r="F73" s="320"/>
      <c r="G73" s="214">
        <v>192</v>
      </c>
      <c r="H73" s="214">
        <v>285</v>
      </c>
      <c r="I73" s="367">
        <f>G73*H73</f>
        <v>54720</v>
      </c>
      <c r="J73" s="214"/>
      <c r="K73" s="343"/>
      <c r="L73" s="337"/>
      <c r="M73" s="337"/>
      <c r="N73" s="337"/>
      <c r="O73" s="337"/>
      <c r="P73" s="337"/>
      <c r="Q73" s="337"/>
      <c r="R73" s="337"/>
    </row>
    <row r="74" spans="1:18" x14ac:dyDescent="0.2">
      <c r="A74" s="4"/>
      <c r="B74" s="4"/>
      <c r="C74" s="4"/>
      <c r="D74" s="4"/>
      <c r="E74" s="4"/>
      <c r="J74" s="212"/>
      <c r="K74" s="343"/>
      <c r="L74" s="286">
        <f>SUM(I48:I73)</f>
        <v>198451630</v>
      </c>
      <c r="M74" s="4" t="s">
        <v>770</v>
      </c>
      <c r="N74" s="337"/>
      <c r="O74" s="337"/>
      <c r="P74" s="337"/>
      <c r="Q74" s="337"/>
      <c r="R74" s="337"/>
    </row>
    <row r="75" spans="1:18" ht="12.75" x14ac:dyDescent="0.2">
      <c r="A75" s="217" t="s">
        <v>755</v>
      </c>
      <c r="B75" s="215"/>
      <c r="C75" s="215"/>
      <c r="D75" s="215"/>
      <c r="E75" s="352"/>
      <c r="F75" s="214"/>
      <c r="G75" s="213"/>
      <c r="H75" s="213"/>
      <c r="I75" s="367"/>
      <c r="J75" s="214"/>
      <c r="K75" s="343"/>
      <c r="L75" s="337"/>
      <c r="M75" s="337"/>
      <c r="N75" s="337"/>
      <c r="O75" s="337"/>
      <c r="P75" s="337"/>
      <c r="Q75" s="337"/>
      <c r="R75" s="337"/>
    </row>
    <row r="76" spans="1:18" ht="12.75" x14ac:dyDescent="0.2">
      <c r="A76" s="217" t="s">
        <v>756</v>
      </c>
      <c r="B76" s="215"/>
      <c r="C76" s="215"/>
      <c r="D76" s="215"/>
      <c r="E76" s="352"/>
      <c r="F76" s="214"/>
      <c r="G76" s="213"/>
      <c r="H76" s="213"/>
      <c r="I76" s="367"/>
      <c r="J76" s="214"/>
      <c r="K76" s="343"/>
      <c r="L76" s="337"/>
      <c r="M76" s="337"/>
      <c r="N76" s="337"/>
      <c r="O76" s="337"/>
      <c r="P76" s="337"/>
      <c r="Q76" s="337"/>
      <c r="R76" s="337"/>
    </row>
    <row r="77" spans="1:18" ht="12.75" x14ac:dyDescent="0.2">
      <c r="A77" s="217" t="s">
        <v>757</v>
      </c>
      <c r="B77" s="215"/>
      <c r="C77" s="215">
        <v>4865</v>
      </c>
      <c r="D77" s="215">
        <v>1140</v>
      </c>
      <c r="E77" s="88"/>
      <c r="F77" s="214"/>
      <c r="G77" s="215">
        <v>4740</v>
      </c>
      <c r="H77" s="326">
        <v>1251</v>
      </c>
      <c r="I77" s="380">
        <f>G77*H77</f>
        <v>5929740</v>
      </c>
      <c r="J77" s="88"/>
      <c r="K77" s="343"/>
      <c r="L77" s="337"/>
      <c r="M77" s="337"/>
      <c r="N77" s="337"/>
      <c r="O77" s="337"/>
      <c r="P77" s="337"/>
      <c r="Q77" s="337"/>
      <c r="R77" s="337"/>
    </row>
    <row r="78" spans="1:18" ht="12.75" x14ac:dyDescent="0.2">
      <c r="A78" s="278"/>
      <c r="B78" s="215"/>
      <c r="C78" s="215"/>
      <c r="D78" s="215"/>
      <c r="E78" s="88"/>
      <c r="F78" s="320"/>
      <c r="G78" s="215"/>
      <c r="H78" s="215"/>
      <c r="I78" s="380"/>
      <c r="J78" s="88"/>
      <c r="K78" s="343"/>
      <c r="L78" s="286">
        <f>I76+I77+I78</f>
        <v>5929740</v>
      </c>
      <c r="M78" s="4" t="s">
        <v>771</v>
      </c>
      <c r="N78" s="337"/>
      <c r="O78" s="337"/>
      <c r="P78" s="337"/>
      <c r="Q78" s="337"/>
      <c r="R78" s="337"/>
    </row>
    <row r="79" spans="1:18" ht="12.75" x14ac:dyDescent="0.2">
      <c r="A79" s="354"/>
      <c r="B79" s="294"/>
      <c r="C79" s="297"/>
      <c r="D79" s="280"/>
      <c r="E79" s="280"/>
      <c r="F79" s="313"/>
      <c r="G79" s="285"/>
      <c r="H79" s="285"/>
      <c r="I79" s="368"/>
      <c r="J79" s="238"/>
      <c r="K79" s="343"/>
      <c r="L79" s="349"/>
      <c r="M79" s="349"/>
      <c r="N79" s="355"/>
      <c r="O79" s="339"/>
      <c r="P79" s="337"/>
      <c r="Q79" s="337"/>
      <c r="R79" s="337"/>
    </row>
    <row r="80" spans="1:18" ht="24" x14ac:dyDescent="0.2">
      <c r="A80" s="307" t="s">
        <v>980</v>
      </c>
      <c r="B80" s="298"/>
      <c r="C80" s="356"/>
      <c r="D80" s="299"/>
      <c r="E80" s="299"/>
      <c r="F80" s="314"/>
      <c r="G80" s="300"/>
      <c r="H80" s="300"/>
      <c r="I80" s="381">
        <v>0</v>
      </c>
      <c r="J80" s="214"/>
      <c r="K80" s="343"/>
      <c r="L80" s="286">
        <v>0</v>
      </c>
      <c r="M80" s="286" t="s">
        <v>772</v>
      </c>
      <c r="N80" s="355"/>
      <c r="O80" s="339"/>
      <c r="P80" s="337"/>
      <c r="Q80" s="337"/>
      <c r="R80" s="337"/>
    </row>
    <row r="81" spans="1:257" ht="13.5" thickBot="1" x14ac:dyDescent="0.25">
      <c r="A81" s="357"/>
      <c r="B81" s="298"/>
      <c r="C81" s="356"/>
      <c r="D81" s="299"/>
      <c r="E81" s="299"/>
      <c r="F81" s="298"/>
      <c r="G81" s="300"/>
      <c r="H81" s="300"/>
      <c r="I81" s="382"/>
      <c r="J81" s="238"/>
      <c r="K81" s="343"/>
      <c r="L81" s="349"/>
      <c r="M81" s="349"/>
      <c r="N81" s="337"/>
      <c r="O81" s="339"/>
      <c r="P81" s="337"/>
      <c r="Q81" s="337"/>
      <c r="R81" s="337"/>
    </row>
    <row r="82" spans="1:257" ht="12.75" thickBot="1" x14ac:dyDescent="0.25">
      <c r="A82" s="301" t="s">
        <v>758</v>
      </c>
      <c r="B82" s="302"/>
      <c r="C82" s="302"/>
      <c r="D82" s="303"/>
      <c r="E82" s="304" t="e">
        <f>E11+E13+E16+E19+E22+E27+E30+E33+E39+#REF!+#REF!+E40+#REF!+E42+#REF!+E44+#REF!+E48+E52+E53+E56+E57+E60+#REF!+E67+E68+E71+E72</f>
        <v>#REF!</v>
      </c>
      <c r="F82" s="1913">
        <f>I11+I15+I18+I21+I24+I27+I30+I33+I34+I39+I40++I41+I42+I44+I45+I48+I55+I56+I58+I59+I60+I67+I68+I71+I72+I73+I63+I64+I65+I77+I78+I80</f>
        <v>884324655</v>
      </c>
      <c r="G82" s="1913"/>
      <c r="H82" s="1913"/>
      <c r="I82" s="1914"/>
      <c r="J82" s="383"/>
      <c r="K82" s="343"/>
      <c r="L82" s="305">
        <f>L74+L46+L36+L78-L80</f>
        <v>884324655</v>
      </c>
      <c r="M82" s="315" t="s">
        <v>888</v>
      </c>
      <c r="N82" s="343"/>
      <c r="O82" s="343"/>
      <c r="P82" s="343"/>
      <c r="Q82" s="343"/>
      <c r="R82" s="343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  <c r="IV82" s="5"/>
      <c r="IW82" s="5"/>
    </row>
    <row r="84" spans="1:257" ht="15.75" x14ac:dyDescent="0.2">
      <c r="A84" s="316"/>
      <c r="B84" s="317"/>
      <c r="C84" s="317"/>
      <c r="D84" s="317"/>
      <c r="E84" s="318"/>
      <c r="F84" s="319"/>
      <c r="G84" s="319"/>
      <c r="H84" s="319"/>
      <c r="I84" s="319"/>
      <c r="J84" s="319"/>
    </row>
    <row r="85" spans="1:257" ht="12.75" x14ac:dyDescent="0.2">
      <c r="A85" s="327" t="s">
        <v>981</v>
      </c>
    </row>
  </sheetData>
  <mergeCells count="13">
    <mergeCell ref="L11:S11"/>
    <mergeCell ref="L44:S44"/>
    <mergeCell ref="L45:S45"/>
    <mergeCell ref="L55:R55"/>
    <mergeCell ref="A1:J1"/>
    <mergeCell ref="A3:J3"/>
    <mergeCell ref="A4:J4"/>
    <mergeCell ref="J7:J8"/>
    <mergeCell ref="F82:I82"/>
    <mergeCell ref="F2:I2"/>
    <mergeCell ref="A7:A8"/>
    <mergeCell ref="B7:E7"/>
    <mergeCell ref="F7:I7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theme="6" tint="-0.249977111117893"/>
    <pageSetUpPr fitToPage="1"/>
  </sheetPr>
  <dimension ref="A1:H21"/>
  <sheetViews>
    <sheetView topLeftCell="A4" workbookViewId="0">
      <selection activeCell="D42" sqref="D42"/>
    </sheetView>
  </sheetViews>
  <sheetFormatPr defaultRowHeight="11.25" x14ac:dyDescent="0.2"/>
  <cols>
    <col min="1" max="1" width="4.7109375" style="655" customWidth="1"/>
    <col min="2" max="2" width="34.42578125" style="680" customWidth="1"/>
    <col min="3" max="3" width="106.85546875" style="692" bestFit="1" customWidth="1"/>
    <col min="4" max="4" width="11.28515625" style="671" customWidth="1"/>
    <col min="5" max="253" width="9.140625" style="39"/>
    <col min="254" max="254" width="16" style="39" bestFit="1" customWidth="1"/>
    <col min="255" max="255" width="26.5703125" style="39" customWidth="1"/>
    <col min="256" max="256" width="32.140625" style="39" customWidth="1"/>
    <col min="257" max="257" width="15.42578125" style="39" customWidth="1"/>
    <col min="258" max="258" width="13.42578125" style="39" customWidth="1"/>
    <col min="259" max="260" width="12.5703125" style="39" bestFit="1" customWidth="1"/>
    <col min="261" max="509" width="9.140625" style="39"/>
    <col min="510" max="510" width="16" style="39" bestFit="1" customWidth="1"/>
    <col min="511" max="511" width="26.5703125" style="39" customWidth="1"/>
    <col min="512" max="512" width="32.140625" style="39" customWidth="1"/>
    <col min="513" max="513" width="15.42578125" style="39" customWidth="1"/>
    <col min="514" max="514" width="13.42578125" style="39" customWidth="1"/>
    <col min="515" max="516" width="12.5703125" style="39" bestFit="1" customWidth="1"/>
    <col min="517" max="765" width="9.140625" style="39"/>
    <col min="766" max="766" width="16" style="39" bestFit="1" customWidth="1"/>
    <col min="767" max="767" width="26.5703125" style="39" customWidth="1"/>
    <col min="768" max="768" width="32.140625" style="39" customWidth="1"/>
    <col min="769" max="769" width="15.42578125" style="39" customWidth="1"/>
    <col min="770" max="770" width="13.42578125" style="39" customWidth="1"/>
    <col min="771" max="772" width="12.5703125" style="39" bestFit="1" customWidth="1"/>
    <col min="773" max="1021" width="9.140625" style="39"/>
    <col min="1022" max="1022" width="16" style="39" bestFit="1" customWidth="1"/>
    <col min="1023" max="1023" width="26.5703125" style="39" customWidth="1"/>
    <col min="1024" max="1024" width="32.140625" style="39" customWidth="1"/>
    <col min="1025" max="1025" width="15.42578125" style="39" customWidth="1"/>
    <col min="1026" max="1026" width="13.42578125" style="39" customWidth="1"/>
    <col min="1027" max="1028" width="12.5703125" style="39" bestFit="1" customWidth="1"/>
    <col min="1029" max="1277" width="9.140625" style="39"/>
    <col min="1278" max="1278" width="16" style="39" bestFit="1" customWidth="1"/>
    <col min="1279" max="1279" width="26.5703125" style="39" customWidth="1"/>
    <col min="1280" max="1280" width="32.140625" style="39" customWidth="1"/>
    <col min="1281" max="1281" width="15.42578125" style="39" customWidth="1"/>
    <col min="1282" max="1282" width="13.42578125" style="39" customWidth="1"/>
    <col min="1283" max="1284" width="12.5703125" style="39" bestFit="1" customWidth="1"/>
    <col min="1285" max="1533" width="9.140625" style="39"/>
    <col min="1534" max="1534" width="16" style="39" bestFit="1" customWidth="1"/>
    <col min="1535" max="1535" width="26.5703125" style="39" customWidth="1"/>
    <col min="1536" max="1536" width="32.140625" style="39" customWidth="1"/>
    <col min="1537" max="1537" width="15.42578125" style="39" customWidth="1"/>
    <col min="1538" max="1538" width="13.42578125" style="39" customWidth="1"/>
    <col min="1539" max="1540" width="12.5703125" style="39" bestFit="1" customWidth="1"/>
    <col min="1541" max="1789" width="9.140625" style="39"/>
    <col min="1790" max="1790" width="16" style="39" bestFit="1" customWidth="1"/>
    <col min="1791" max="1791" width="26.5703125" style="39" customWidth="1"/>
    <col min="1792" max="1792" width="32.140625" style="39" customWidth="1"/>
    <col min="1793" max="1793" width="15.42578125" style="39" customWidth="1"/>
    <col min="1794" max="1794" width="13.42578125" style="39" customWidth="1"/>
    <col min="1795" max="1796" width="12.5703125" style="39" bestFit="1" customWidth="1"/>
    <col min="1797" max="2045" width="9.140625" style="39"/>
    <col min="2046" max="2046" width="16" style="39" bestFit="1" customWidth="1"/>
    <col min="2047" max="2047" width="26.5703125" style="39" customWidth="1"/>
    <col min="2048" max="2048" width="32.140625" style="39" customWidth="1"/>
    <col min="2049" max="2049" width="15.42578125" style="39" customWidth="1"/>
    <col min="2050" max="2050" width="13.42578125" style="39" customWidth="1"/>
    <col min="2051" max="2052" width="12.5703125" style="39" bestFit="1" customWidth="1"/>
    <col min="2053" max="2301" width="9.140625" style="39"/>
    <col min="2302" max="2302" width="16" style="39" bestFit="1" customWidth="1"/>
    <col min="2303" max="2303" width="26.5703125" style="39" customWidth="1"/>
    <col min="2304" max="2304" width="32.140625" style="39" customWidth="1"/>
    <col min="2305" max="2305" width="15.42578125" style="39" customWidth="1"/>
    <col min="2306" max="2306" width="13.42578125" style="39" customWidth="1"/>
    <col min="2307" max="2308" width="12.5703125" style="39" bestFit="1" customWidth="1"/>
    <col min="2309" max="2557" width="9.140625" style="39"/>
    <col min="2558" max="2558" width="16" style="39" bestFit="1" customWidth="1"/>
    <col min="2559" max="2559" width="26.5703125" style="39" customWidth="1"/>
    <col min="2560" max="2560" width="32.140625" style="39" customWidth="1"/>
    <col min="2561" max="2561" width="15.42578125" style="39" customWidth="1"/>
    <col min="2562" max="2562" width="13.42578125" style="39" customWidth="1"/>
    <col min="2563" max="2564" width="12.5703125" style="39" bestFit="1" customWidth="1"/>
    <col min="2565" max="2813" width="9.140625" style="39"/>
    <col min="2814" max="2814" width="16" style="39" bestFit="1" customWidth="1"/>
    <col min="2815" max="2815" width="26.5703125" style="39" customWidth="1"/>
    <col min="2816" max="2816" width="32.140625" style="39" customWidth="1"/>
    <col min="2817" max="2817" width="15.42578125" style="39" customWidth="1"/>
    <col min="2818" max="2818" width="13.42578125" style="39" customWidth="1"/>
    <col min="2819" max="2820" width="12.5703125" style="39" bestFit="1" customWidth="1"/>
    <col min="2821" max="3069" width="9.140625" style="39"/>
    <col min="3070" max="3070" width="16" style="39" bestFit="1" customWidth="1"/>
    <col min="3071" max="3071" width="26.5703125" style="39" customWidth="1"/>
    <col min="3072" max="3072" width="32.140625" style="39" customWidth="1"/>
    <col min="3073" max="3073" width="15.42578125" style="39" customWidth="1"/>
    <col min="3074" max="3074" width="13.42578125" style="39" customWidth="1"/>
    <col min="3075" max="3076" width="12.5703125" style="39" bestFit="1" customWidth="1"/>
    <col min="3077" max="3325" width="9.140625" style="39"/>
    <col min="3326" max="3326" width="16" style="39" bestFit="1" customWidth="1"/>
    <col min="3327" max="3327" width="26.5703125" style="39" customWidth="1"/>
    <col min="3328" max="3328" width="32.140625" style="39" customWidth="1"/>
    <col min="3329" max="3329" width="15.42578125" style="39" customWidth="1"/>
    <col min="3330" max="3330" width="13.42578125" style="39" customWidth="1"/>
    <col min="3331" max="3332" width="12.5703125" style="39" bestFit="1" customWidth="1"/>
    <col min="3333" max="3581" width="9.140625" style="39"/>
    <col min="3582" max="3582" width="16" style="39" bestFit="1" customWidth="1"/>
    <col min="3583" max="3583" width="26.5703125" style="39" customWidth="1"/>
    <col min="3584" max="3584" width="32.140625" style="39" customWidth="1"/>
    <col min="3585" max="3585" width="15.42578125" style="39" customWidth="1"/>
    <col min="3586" max="3586" width="13.42578125" style="39" customWidth="1"/>
    <col min="3587" max="3588" width="12.5703125" style="39" bestFit="1" customWidth="1"/>
    <col min="3589" max="3837" width="9.140625" style="39"/>
    <col min="3838" max="3838" width="16" style="39" bestFit="1" customWidth="1"/>
    <col min="3839" max="3839" width="26.5703125" style="39" customWidth="1"/>
    <col min="3840" max="3840" width="32.140625" style="39" customWidth="1"/>
    <col min="3841" max="3841" width="15.42578125" style="39" customWidth="1"/>
    <col min="3842" max="3842" width="13.42578125" style="39" customWidth="1"/>
    <col min="3843" max="3844" width="12.5703125" style="39" bestFit="1" customWidth="1"/>
    <col min="3845" max="4093" width="9.140625" style="39"/>
    <col min="4094" max="4094" width="16" style="39" bestFit="1" customWidth="1"/>
    <col min="4095" max="4095" width="26.5703125" style="39" customWidth="1"/>
    <col min="4096" max="4096" width="32.140625" style="39" customWidth="1"/>
    <col min="4097" max="4097" width="15.42578125" style="39" customWidth="1"/>
    <col min="4098" max="4098" width="13.42578125" style="39" customWidth="1"/>
    <col min="4099" max="4100" width="12.5703125" style="39" bestFit="1" customWidth="1"/>
    <col min="4101" max="4349" width="9.140625" style="39"/>
    <col min="4350" max="4350" width="16" style="39" bestFit="1" customWidth="1"/>
    <col min="4351" max="4351" width="26.5703125" style="39" customWidth="1"/>
    <col min="4352" max="4352" width="32.140625" style="39" customWidth="1"/>
    <col min="4353" max="4353" width="15.42578125" style="39" customWidth="1"/>
    <col min="4354" max="4354" width="13.42578125" style="39" customWidth="1"/>
    <col min="4355" max="4356" width="12.5703125" style="39" bestFit="1" customWidth="1"/>
    <col min="4357" max="4605" width="9.140625" style="39"/>
    <col min="4606" max="4606" width="16" style="39" bestFit="1" customWidth="1"/>
    <col min="4607" max="4607" width="26.5703125" style="39" customWidth="1"/>
    <col min="4608" max="4608" width="32.140625" style="39" customWidth="1"/>
    <col min="4609" max="4609" width="15.42578125" style="39" customWidth="1"/>
    <col min="4610" max="4610" width="13.42578125" style="39" customWidth="1"/>
    <col min="4611" max="4612" width="12.5703125" style="39" bestFit="1" customWidth="1"/>
    <col min="4613" max="4861" width="9.140625" style="39"/>
    <col min="4862" max="4862" width="16" style="39" bestFit="1" customWidth="1"/>
    <col min="4863" max="4863" width="26.5703125" style="39" customWidth="1"/>
    <col min="4864" max="4864" width="32.140625" style="39" customWidth="1"/>
    <col min="4865" max="4865" width="15.42578125" style="39" customWidth="1"/>
    <col min="4866" max="4866" width="13.42578125" style="39" customWidth="1"/>
    <col min="4867" max="4868" width="12.5703125" style="39" bestFit="1" customWidth="1"/>
    <col min="4869" max="5117" width="9.140625" style="39"/>
    <col min="5118" max="5118" width="16" style="39" bestFit="1" customWidth="1"/>
    <col min="5119" max="5119" width="26.5703125" style="39" customWidth="1"/>
    <col min="5120" max="5120" width="32.140625" style="39" customWidth="1"/>
    <col min="5121" max="5121" width="15.42578125" style="39" customWidth="1"/>
    <col min="5122" max="5122" width="13.42578125" style="39" customWidth="1"/>
    <col min="5123" max="5124" width="12.5703125" style="39" bestFit="1" customWidth="1"/>
    <col min="5125" max="5373" width="9.140625" style="39"/>
    <col min="5374" max="5374" width="16" style="39" bestFit="1" customWidth="1"/>
    <col min="5375" max="5375" width="26.5703125" style="39" customWidth="1"/>
    <col min="5376" max="5376" width="32.140625" style="39" customWidth="1"/>
    <col min="5377" max="5377" width="15.42578125" style="39" customWidth="1"/>
    <col min="5378" max="5378" width="13.42578125" style="39" customWidth="1"/>
    <col min="5379" max="5380" width="12.5703125" style="39" bestFit="1" customWidth="1"/>
    <col min="5381" max="5629" width="9.140625" style="39"/>
    <col min="5630" max="5630" width="16" style="39" bestFit="1" customWidth="1"/>
    <col min="5631" max="5631" width="26.5703125" style="39" customWidth="1"/>
    <col min="5632" max="5632" width="32.140625" style="39" customWidth="1"/>
    <col min="5633" max="5633" width="15.42578125" style="39" customWidth="1"/>
    <col min="5634" max="5634" width="13.42578125" style="39" customWidth="1"/>
    <col min="5635" max="5636" width="12.5703125" style="39" bestFit="1" customWidth="1"/>
    <col min="5637" max="5885" width="9.140625" style="39"/>
    <col min="5886" max="5886" width="16" style="39" bestFit="1" customWidth="1"/>
    <col min="5887" max="5887" width="26.5703125" style="39" customWidth="1"/>
    <col min="5888" max="5888" width="32.140625" style="39" customWidth="1"/>
    <col min="5889" max="5889" width="15.42578125" style="39" customWidth="1"/>
    <col min="5890" max="5890" width="13.42578125" style="39" customWidth="1"/>
    <col min="5891" max="5892" width="12.5703125" style="39" bestFit="1" customWidth="1"/>
    <col min="5893" max="6141" width="9.140625" style="39"/>
    <col min="6142" max="6142" width="16" style="39" bestFit="1" customWidth="1"/>
    <col min="6143" max="6143" width="26.5703125" style="39" customWidth="1"/>
    <col min="6144" max="6144" width="32.140625" style="39" customWidth="1"/>
    <col min="6145" max="6145" width="15.42578125" style="39" customWidth="1"/>
    <col min="6146" max="6146" width="13.42578125" style="39" customWidth="1"/>
    <col min="6147" max="6148" width="12.5703125" style="39" bestFit="1" customWidth="1"/>
    <col min="6149" max="6397" width="9.140625" style="39"/>
    <col min="6398" max="6398" width="16" style="39" bestFit="1" customWidth="1"/>
    <col min="6399" max="6399" width="26.5703125" style="39" customWidth="1"/>
    <col min="6400" max="6400" width="32.140625" style="39" customWidth="1"/>
    <col min="6401" max="6401" width="15.42578125" style="39" customWidth="1"/>
    <col min="6402" max="6402" width="13.42578125" style="39" customWidth="1"/>
    <col min="6403" max="6404" width="12.5703125" style="39" bestFit="1" customWidth="1"/>
    <col min="6405" max="6653" width="9.140625" style="39"/>
    <col min="6654" max="6654" width="16" style="39" bestFit="1" customWidth="1"/>
    <col min="6655" max="6655" width="26.5703125" style="39" customWidth="1"/>
    <col min="6656" max="6656" width="32.140625" style="39" customWidth="1"/>
    <col min="6657" max="6657" width="15.42578125" style="39" customWidth="1"/>
    <col min="6658" max="6658" width="13.42578125" style="39" customWidth="1"/>
    <col min="6659" max="6660" width="12.5703125" style="39" bestFit="1" customWidth="1"/>
    <col min="6661" max="6909" width="9.140625" style="39"/>
    <col min="6910" max="6910" width="16" style="39" bestFit="1" customWidth="1"/>
    <col min="6911" max="6911" width="26.5703125" style="39" customWidth="1"/>
    <col min="6912" max="6912" width="32.140625" style="39" customWidth="1"/>
    <col min="6913" max="6913" width="15.42578125" style="39" customWidth="1"/>
    <col min="6914" max="6914" width="13.42578125" style="39" customWidth="1"/>
    <col min="6915" max="6916" width="12.5703125" style="39" bestFit="1" customWidth="1"/>
    <col min="6917" max="7165" width="9.140625" style="39"/>
    <col min="7166" max="7166" width="16" style="39" bestFit="1" customWidth="1"/>
    <col min="7167" max="7167" width="26.5703125" style="39" customWidth="1"/>
    <col min="7168" max="7168" width="32.140625" style="39" customWidth="1"/>
    <col min="7169" max="7169" width="15.42578125" style="39" customWidth="1"/>
    <col min="7170" max="7170" width="13.42578125" style="39" customWidth="1"/>
    <col min="7171" max="7172" width="12.5703125" style="39" bestFit="1" customWidth="1"/>
    <col min="7173" max="7421" width="9.140625" style="39"/>
    <col min="7422" max="7422" width="16" style="39" bestFit="1" customWidth="1"/>
    <col min="7423" max="7423" width="26.5703125" style="39" customWidth="1"/>
    <col min="7424" max="7424" width="32.140625" style="39" customWidth="1"/>
    <col min="7425" max="7425" width="15.42578125" style="39" customWidth="1"/>
    <col min="7426" max="7426" width="13.42578125" style="39" customWidth="1"/>
    <col min="7427" max="7428" width="12.5703125" style="39" bestFit="1" customWidth="1"/>
    <col min="7429" max="7677" width="9.140625" style="39"/>
    <col min="7678" max="7678" width="16" style="39" bestFit="1" customWidth="1"/>
    <col min="7679" max="7679" width="26.5703125" style="39" customWidth="1"/>
    <col min="7680" max="7680" width="32.140625" style="39" customWidth="1"/>
    <col min="7681" max="7681" width="15.42578125" style="39" customWidth="1"/>
    <col min="7682" max="7682" width="13.42578125" style="39" customWidth="1"/>
    <col min="7683" max="7684" width="12.5703125" style="39" bestFit="1" customWidth="1"/>
    <col min="7685" max="7933" width="9.140625" style="39"/>
    <col min="7934" max="7934" width="16" style="39" bestFit="1" customWidth="1"/>
    <col min="7935" max="7935" width="26.5703125" style="39" customWidth="1"/>
    <col min="7936" max="7936" width="32.140625" style="39" customWidth="1"/>
    <col min="7937" max="7937" width="15.42578125" style="39" customWidth="1"/>
    <col min="7938" max="7938" width="13.42578125" style="39" customWidth="1"/>
    <col min="7939" max="7940" width="12.5703125" style="39" bestFit="1" customWidth="1"/>
    <col min="7941" max="8189" width="9.140625" style="39"/>
    <col min="8190" max="8190" width="16" style="39" bestFit="1" customWidth="1"/>
    <col min="8191" max="8191" width="26.5703125" style="39" customWidth="1"/>
    <col min="8192" max="8192" width="32.140625" style="39" customWidth="1"/>
    <col min="8193" max="8193" width="15.42578125" style="39" customWidth="1"/>
    <col min="8194" max="8194" width="13.42578125" style="39" customWidth="1"/>
    <col min="8195" max="8196" width="12.5703125" style="39" bestFit="1" customWidth="1"/>
    <col min="8197" max="8445" width="9.140625" style="39"/>
    <col min="8446" max="8446" width="16" style="39" bestFit="1" customWidth="1"/>
    <col min="8447" max="8447" width="26.5703125" style="39" customWidth="1"/>
    <col min="8448" max="8448" width="32.140625" style="39" customWidth="1"/>
    <col min="8449" max="8449" width="15.42578125" style="39" customWidth="1"/>
    <col min="8450" max="8450" width="13.42578125" style="39" customWidth="1"/>
    <col min="8451" max="8452" width="12.5703125" style="39" bestFit="1" customWidth="1"/>
    <col min="8453" max="8701" width="9.140625" style="39"/>
    <col min="8702" max="8702" width="16" style="39" bestFit="1" customWidth="1"/>
    <col min="8703" max="8703" width="26.5703125" style="39" customWidth="1"/>
    <col min="8704" max="8704" width="32.140625" style="39" customWidth="1"/>
    <col min="8705" max="8705" width="15.42578125" style="39" customWidth="1"/>
    <col min="8706" max="8706" width="13.42578125" style="39" customWidth="1"/>
    <col min="8707" max="8708" width="12.5703125" style="39" bestFit="1" customWidth="1"/>
    <col min="8709" max="8957" width="9.140625" style="39"/>
    <col min="8958" max="8958" width="16" style="39" bestFit="1" customWidth="1"/>
    <col min="8959" max="8959" width="26.5703125" style="39" customWidth="1"/>
    <col min="8960" max="8960" width="32.140625" style="39" customWidth="1"/>
    <col min="8961" max="8961" width="15.42578125" style="39" customWidth="1"/>
    <col min="8962" max="8962" width="13.42578125" style="39" customWidth="1"/>
    <col min="8963" max="8964" width="12.5703125" style="39" bestFit="1" customWidth="1"/>
    <col min="8965" max="9213" width="9.140625" style="39"/>
    <col min="9214" max="9214" width="16" style="39" bestFit="1" customWidth="1"/>
    <col min="9215" max="9215" width="26.5703125" style="39" customWidth="1"/>
    <col min="9216" max="9216" width="32.140625" style="39" customWidth="1"/>
    <col min="9217" max="9217" width="15.42578125" style="39" customWidth="1"/>
    <col min="9218" max="9218" width="13.42578125" style="39" customWidth="1"/>
    <col min="9219" max="9220" width="12.5703125" style="39" bestFit="1" customWidth="1"/>
    <col min="9221" max="9469" width="9.140625" style="39"/>
    <col min="9470" max="9470" width="16" style="39" bestFit="1" customWidth="1"/>
    <col min="9471" max="9471" width="26.5703125" style="39" customWidth="1"/>
    <col min="9472" max="9472" width="32.140625" style="39" customWidth="1"/>
    <col min="9473" max="9473" width="15.42578125" style="39" customWidth="1"/>
    <col min="9474" max="9474" width="13.42578125" style="39" customWidth="1"/>
    <col min="9475" max="9476" width="12.5703125" style="39" bestFit="1" customWidth="1"/>
    <col min="9477" max="9725" width="9.140625" style="39"/>
    <col min="9726" max="9726" width="16" style="39" bestFit="1" customWidth="1"/>
    <col min="9727" max="9727" width="26.5703125" style="39" customWidth="1"/>
    <col min="9728" max="9728" width="32.140625" style="39" customWidth="1"/>
    <col min="9729" max="9729" width="15.42578125" style="39" customWidth="1"/>
    <col min="9730" max="9730" width="13.42578125" style="39" customWidth="1"/>
    <col min="9731" max="9732" width="12.5703125" style="39" bestFit="1" customWidth="1"/>
    <col min="9733" max="9981" width="9.140625" style="39"/>
    <col min="9982" max="9982" width="16" style="39" bestFit="1" customWidth="1"/>
    <col min="9983" max="9983" width="26.5703125" style="39" customWidth="1"/>
    <col min="9984" max="9984" width="32.140625" style="39" customWidth="1"/>
    <col min="9985" max="9985" width="15.42578125" style="39" customWidth="1"/>
    <col min="9986" max="9986" width="13.42578125" style="39" customWidth="1"/>
    <col min="9987" max="9988" width="12.5703125" style="39" bestFit="1" customWidth="1"/>
    <col min="9989" max="10237" width="9.140625" style="39"/>
    <col min="10238" max="10238" width="16" style="39" bestFit="1" customWidth="1"/>
    <col min="10239" max="10239" width="26.5703125" style="39" customWidth="1"/>
    <col min="10240" max="10240" width="32.140625" style="39" customWidth="1"/>
    <col min="10241" max="10241" width="15.42578125" style="39" customWidth="1"/>
    <col min="10242" max="10242" width="13.42578125" style="39" customWidth="1"/>
    <col min="10243" max="10244" width="12.5703125" style="39" bestFit="1" customWidth="1"/>
    <col min="10245" max="10493" width="9.140625" style="39"/>
    <col min="10494" max="10494" width="16" style="39" bestFit="1" customWidth="1"/>
    <col min="10495" max="10495" width="26.5703125" style="39" customWidth="1"/>
    <col min="10496" max="10496" width="32.140625" style="39" customWidth="1"/>
    <col min="10497" max="10497" width="15.42578125" style="39" customWidth="1"/>
    <col min="10498" max="10498" width="13.42578125" style="39" customWidth="1"/>
    <col min="10499" max="10500" width="12.5703125" style="39" bestFit="1" customWidth="1"/>
    <col min="10501" max="10749" width="9.140625" style="39"/>
    <col min="10750" max="10750" width="16" style="39" bestFit="1" customWidth="1"/>
    <col min="10751" max="10751" width="26.5703125" style="39" customWidth="1"/>
    <col min="10752" max="10752" width="32.140625" style="39" customWidth="1"/>
    <col min="10753" max="10753" width="15.42578125" style="39" customWidth="1"/>
    <col min="10754" max="10754" width="13.42578125" style="39" customWidth="1"/>
    <col min="10755" max="10756" width="12.5703125" style="39" bestFit="1" customWidth="1"/>
    <col min="10757" max="11005" width="9.140625" style="39"/>
    <col min="11006" max="11006" width="16" style="39" bestFit="1" customWidth="1"/>
    <col min="11007" max="11007" width="26.5703125" style="39" customWidth="1"/>
    <col min="11008" max="11008" width="32.140625" style="39" customWidth="1"/>
    <col min="11009" max="11009" width="15.42578125" style="39" customWidth="1"/>
    <col min="11010" max="11010" width="13.42578125" style="39" customWidth="1"/>
    <col min="11011" max="11012" width="12.5703125" style="39" bestFit="1" customWidth="1"/>
    <col min="11013" max="11261" width="9.140625" style="39"/>
    <col min="11262" max="11262" width="16" style="39" bestFit="1" customWidth="1"/>
    <col min="11263" max="11263" width="26.5703125" style="39" customWidth="1"/>
    <col min="11264" max="11264" width="32.140625" style="39" customWidth="1"/>
    <col min="11265" max="11265" width="15.42578125" style="39" customWidth="1"/>
    <col min="11266" max="11266" width="13.42578125" style="39" customWidth="1"/>
    <col min="11267" max="11268" width="12.5703125" style="39" bestFit="1" customWidth="1"/>
    <col min="11269" max="11517" width="9.140625" style="39"/>
    <col min="11518" max="11518" width="16" style="39" bestFit="1" customWidth="1"/>
    <col min="11519" max="11519" width="26.5703125" style="39" customWidth="1"/>
    <col min="11520" max="11520" width="32.140625" style="39" customWidth="1"/>
    <col min="11521" max="11521" width="15.42578125" style="39" customWidth="1"/>
    <col min="11522" max="11522" width="13.42578125" style="39" customWidth="1"/>
    <col min="11523" max="11524" width="12.5703125" style="39" bestFit="1" customWidth="1"/>
    <col min="11525" max="11773" width="9.140625" style="39"/>
    <col min="11774" max="11774" width="16" style="39" bestFit="1" customWidth="1"/>
    <col min="11775" max="11775" width="26.5703125" style="39" customWidth="1"/>
    <col min="11776" max="11776" width="32.140625" style="39" customWidth="1"/>
    <col min="11777" max="11777" width="15.42578125" style="39" customWidth="1"/>
    <col min="11778" max="11778" width="13.42578125" style="39" customWidth="1"/>
    <col min="11779" max="11780" width="12.5703125" style="39" bestFit="1" customWidth="1"/>
    <col min="11781" max="12029" width="9.140625" style="39"/>
    <col min="12030" max="12030" width="16" style="39" bestFit="1" customWidth="1"/>
    <col min="12031" max="12031" width="26.5703125" style="39" customWidth="1"/>
    <col min="12032" max="12032" width="32.140625" style="39" customWidth="1"/>
    <col min="12033" max="12033" width="15.42578125" style="39" customWidth="1"/>
    <col min="12034" max="12034" width="13.42578125" style="39" customWidth="1"/>
    <col min="12035" max="12036" width="12.5703125" style="39" bestFit="1" customWidth="1"/>
    <col min="12037" max="12285" width="9.140625" style="39"/>
    <col min="12286" max="12286" width="16" style="39" bestFit="1" customWidth="1"/>
    <col min="12287" max="12287" width="26.5703125" style="39" customWidth="1"/>
    <col min="12288" max="12288" width="32.140625" style="39" customWidth="1"/>
    <col min="12289" max="12289" width="15.42578125" style="39" customWidth="1"/>
    <col min="12290" max="12290" width="13.42578125" style="39" customWidth="1"/>
    <col min="12291" max="12292" width="12.5703125" style="39" bestFit="1" customWidth="1"/>
    <col min="12293" max="12541" width="9.140625" style="39"/>
    <col min="12542" max="12542" width="16" style="39" bestFit="1" customWidth="1"/>
    <col min="12543" max="12543" width="26.5703125" style="39" customWidth="1"/>
    <col min="12544" max="12544" width="32.140625" style="39" customWidth="1"/>
    <col min="12545" max="12545" width="15.42578125" style="39" customWidth="1"/>
    <col min="12546" max="12546" width="13.42578125" style="39" customWidth="1"/>
    <col min="12547" max="12548" width="12.5703125" style="39" bestFit="1" customWidth="1"/>
    <col min="12549" max="12797" width="9.140625" style="39"/>
    <col min="12798" max="12798" width="16" style="39" bestFit="1" customWidth="1"/>
    <col min="12799" max="12799" width="26.5703125" style="39" customWidth="1"/>
    <col min="12800" max="12800" width="32.140625" style="39" customWidth="1"/>
    <col min="12801" max="12801" width="15.42578125" style="39" customWidth="1"/>
    <col min="12802" max="12802" width="13.42578125" style="39" customWidth="1"/>
    <col min="12803" max="12804" width="12.5703125" style="39" bestFit="1" customWidth="1"/>
    <col min="12805" max="13053" width="9.140625" style="39"/>
    <col min="13054" max="13054" width="16" style="39" bestFit="1" customWidth="1"/>
    <col min="13055" max="13055" width="26.5703125" style="39" customWidth="1"/>
    <col min="13056" max="13056" width="32.140625" style="39" customWidth="1"/>
    <col min="13057" max="13057" width="15.42578125" style="39" customWidth="1"/>
    <col min="13058" max="13058" width="13.42578125" style="39" customWidth="1"/>
    <col min="13059" max="13060" width="12.5703125" style="39" bestFit="1" customWidth="1"/>
    <col min="13061" max="13309" width="9.140625" style="39"/>
    <col min="13310" max="13310" width="16" style="39" bestFit="1" customWidth="1"/>
    <col min="13311" max="13311" width="26.5703125" style="39" customWidth="1"/>
    <col min="13312" max="13312" width="32.140625" style="39" customWidth="1"/>
    <col min="13313" max="13313" width="15.42578125" style="39" customWidth="1"/>
    <col min="13314" max="13314" width="13.42578125" style="39" customWidth="1"/>
    <col min="13315" max="13316" width="12.5703125" style="39" bestFit="1" customWidth="1"/>
    <col min="13317" max="13565" width="9.140625" style="39"/>
    <col min="13566" max="13566" width="16" style="39" bestFit="1" customWidth="1"/>
    <col min="13567" max="13567" width="26.5703125" style="39" customWidth="1"/>
    <col min="13568" max="13568" width="32.140625" style="39" customWidth="1"/>
    <col min="13569" max="13569" width="15.42578125" style="39" customWidth="1"/>
    <col min="13570" max="13570" width="13.42578125" style="39" customWidth="1"/>
    <col min="13571" max="13572" width="12.5703125" style="39" bestFit="1" customWidth="1"/>
    <col min="13573" max="13821" width="9.140625" style="39"/>
    <col min="13822" max="13822" width="16" style="39" bestFit="1" customWidth="1"/>
    <col min="13823" max="13823" width="26.5703125" style="39" customWidth="1"/>
    <col min="13824" max="13824" width="32.140625" style="39" customWidth="1"/>
    <col min="13825" max="13825" width="15.42578125" style="39" customWidth="1"/>
    <col min="13826" max="13826" width="13.42578125" style="39" customWidth="1"/>
    <col min="13827" max="13828" width="12.5703125" style="39" bestFit="1" customWidth="1"/>
    <col min="13829" max="14077" width="9.140625" style="39"/>
    <col min="14078" max="14078" width="16" style="39" bestFit="1" customWidth="1"/>
    <col min="14079" max="14079" width="26.5703125" style="39" customWidth="1"/>
    <col min="14080" max="14080" width="32.140625" style="39" customWidth="1"/>
    <col min="14081" max="14081" width="15.42578125" style="39" customWidth="1"/>
    <col min="14082" max="14082" width="13.42578125" style="39" customWidth="1"/>
    <col min="14083" max="14084" width="12.5703125" style="39" bestFit="1" customWidth="1"/>
    <col min="14085" max="14333" width="9.140625" style="39"/>
    <col min="14334" max="14334" width="16" style="39" bestFit="1" customWidth="1"/>
    <col min="14335" max="14335" width="26.5703125" style="39" customWidth="1"/>
    <col min="14336" max="14336" width="32.140625" style="39" customWidth="1"/>
    <col min="14337" max="14337" width="15.42578125" style="39" customWidth="1"/>
    <col min="14338" max="14338" width="13.42578125" style="39" customWidth="1"/>
    <col min="14339" max="14340" width="12.5703125" style="39" bestFit="1" customWidth="1"/>
    <col min="14341" max="14589" width="9.140625" style="39"/>
    <col min="14590" max="14590" width="16" style="39" bestFit="1" customWidth="1"/>
    <col min="14591" max="14591" width="26.5703125" style="39" customWidth="1"/>
    <col min="14592" max="14592" width="32.140625" style="39" customWidth="1"/>
    <col min="14593" max="14593" width="15.42578125" style="39" customWidth="1"/>
    <col min="14594" max="14594" width="13.42578125" style="39" customWidth="1"/>
    <col min="14595" max="14596" width="12.5703125" style="39" bestFit="1" customWidth="1"/>
    <col min="14597" max="14845" width="9.140625" style="39"/>
    <col min="14846" max="14846" width="16" style="39" bestFit="1" customWidth="1"/>
    <col min="14847" max="14847" width="26.5703125" style="39" customWidth="1"/>
    <col min="14848" max="14848" width="32.140625" style="39" customWidth="1"/>
    <col min="14849" max="14849" width="15.42578125" style="39" customWidth="1"/>
    <col min="14850" max="14850" width="13.42578125" style="39" customWidth="1"/>
    <col min="14851" max="14852" width="12.5703125" style="39" bestFit="1" customWidth="1"/>
    <col min="14853" max="15101" width="9.140625" style="39"/>
    <col min="15102" max="15102" width="16" style="39" bestFit="1" customWidth="1"/>
    <col min="15103" max="15103" width="26.5703125" style="39" customWidth="1"/>
    <col min="15104" max="15104" width="32.140625" style="39" customWidth="1"/>
    <col min="15105" max="15105" width="15.42578125" style="39" customWidth="1"/>
    <col min="15106" max="15106" width="13.42578125" style="39" customWidth="1"/>
    <col min="15107" max="15108" width="12.5703125" style="39" bestFit="1" customWidth="1"/>
    <col min="15109" max="15357" width="9.140625" style="39"/>
    <col min="15358" max="15358" width="16" style="39" bestFit="1" customWidth="1"/>
    <col min="15359" max="15359" width="26.5703125" style="39" customWidth="1"/>
    <col min="15360" max="15360" width="32.140625" style="39" customWidth="1"/>
    <col min="15361" max="15361" width="15.42578125" style="39" customWidth="1"/>
    <col min="15362" max="15362" width="13.42578125" style="39" customWidth="1"/>
    <col min="15363" max="15364" width="12.5703125" style="39" bestFit="1" customWidth="1"/>
    <col min="15365" max="15613" width="9.140625" style="39"/>
    <col min="15614" max="15614" width="16" style="39" bestFit="1" customWidth="1"/>
    <col min="15615" max="15615" width="26.5703125" style="39" customWidth="1"/>
    <col min="15616" max="15616" width="32.140625" style="39" customWidth="1"/>
    <col min="15617" max="15617" width="15.42578125" style="39" customWidth="1"/>
    <col min="15618" max="15618" width="13.42578125" style="39" customWidth="1"/>
    <col min="15619" max="15620" width="12.5703125" style="39" bestFit="1" customWidth="1"/>
    <col min="15621" max="15869" width="9.140625" style="39"/>
    <col min="15870" max="15870" width="16" style="39" bestFit="1" customWidth="1"/>
    <col min="15871" max="15871" width="26.5703125" style="39" customWidth="1"/>
    <col min="15872" max="15872" width="32.140625" style="39" customWidth="1"/>
    <col min="15873" max="15873" width="15.42578125" style="39" customWidth="1"/>
    <col min="15874" max="15874" width="13.42578125" style="39" customWidth="1"/>
    <col min="15875" max="15876" width="12.5703125" style="39" bestFit="1" customWidth="1"/>
    <col min="15877" max="16125" width="9.140625" style="39"/>
    <col min="16126" max="16126" width="16" style="39" bestFit="1" customWidth="1"/>
    <col min="16127" max="16127" width="26.5703125" style="39" customWidth="1"/>
    <col min="16128" max="16128" width="32.140625" style="39" customWidth="1"/>
    <col min="16129" max="16129" width="15.42578125" style="39" customWidth="1"/>
    <col min="16130" max="16130" width="13.42578125" style="39" customWidth="1"/>
    <col min="16131" max="16132" width="12.5703125" style="39" bestFit="1" customWidth="1"/>
    <col min="16133" max="16384" width="9.140625" style="39"/>
  </cols>
  <sheetData>
    <row r="1" spans="1:8" x14ac:dyDescent="0.2">
      <c r="A1" s="2277" t="s">
        <v>3044</v>
      </c>
      <c r="B1" s="2277"/>
      <c r="C1" s="2277"/>
      <c r="D1" s="2277"/>
      <c r="E1" s="657"/>
      <c r="F1" s="657"/>
      <c r="G1" s="657"/>
      <c r="H1" s="657"/>
    </row>
    <row r="2" spans="1:8" x14ac:dyDescent="0.2">
      <c r="C2" s="680"/>
      <c r="D2" s="655"/>
    </row>
    <row r="3" spans="1:8" x14ac:dyDescent="0.2">
      <c r="A3" s="2275" t="s">
        <v>74</v>
      </c>
      <c r="B3" s="2275"/>
      <c r="C3" s="2275"/>
      <c r="D3" s="2275"/>
      <c r="E3" s="658"/>
      <c r="F3" s="658"/>
      <c r="G3" s="658"/>
      <c r="H3" s="658"/>
    </row>
    <row r="4" spans="1:8" x14ac:dyDescent="0.2">
      <c r="A4" s="2278" t="s">
        <v>295</v>
      </c>
      <c r="B4" s="2278"/>
      <c r="C4" s="2278"/>
      <c r="D4" s="2278"/>
      <c r="E4" s="659"/>
      <c r="F4" s="659"/>
      <c r="G4" s="659"/>
      <c r="H4" s="659"/>
    </row>
    <row r="5" spans="1:8" ht="13.5" customHeight="1" x14ac:dyDescent="0.2">
      <c r="A5" s="2275" t="s">
        <v>2742</v>
      </c>
      <c r="B5" s="2276"/>
      <c r="C5" s="2276"/>
      <c r="D5" s="2276"/>
    </row>
    <row r="6" spans="1:8" ht="13.5" customHeight="1" x14ac:dyDescent="0.2">
      <c r="A6" s="648"/>
      <c r="B6" s="655"/>
      <c r="C6" s="655"/>
      <c r="D6" s="655"/>
    </row>
    <row r="7" spans="1:8" ht="15.75" customHeight="1" x14ac:dyDescent="0.2">
      <c r="A7" s="681"/>
      <c r="B7" s="682" t="s">
        <v>2415</v>
      </c>
      <c r="C7" s="683"/>
      <c r="D7" s="684">
        <v>5000</v>
      </c>
    </row>
    <row r="9" spans="1:8" s="688" customFormat="1" ht="31.5" x14ac:dyDescent="0.15">
      <c r="A9" s="656" t="s">
        <v>73</v>
      </c>
      <c r="B9" s="685" t="s">
        <v>2414</v>
      </c>
      <c r="C9" s="686" t="s">
        <v>2417</v>
      </c>
      <c r="D9" s="687" t="s">
        <v>2413</v>
      </c>
    </row>
    <row r="10" spans="1:8" s="1667" customFormat="1" ht="14.25" customHeight="1" x14ac:dyDescent="0.2">
      <c r="A10" s="1663" t="s">
        <v>455</v>
      </c>
      <c r="B10" s="1664" t="s">
        <v>3074</v>
      </c>
      <c r="C10" s="1665" t="s">
        <v>3073</v>
      </c>
      <c r="D10" s="1666">
        <v>115</v>
      </c>
    </row>
    <row r="11" spans="1:8" s="670" customFormat="1" x14ac:dyDescent="0.2">
      <c r="A11" s="673" t="s">
        <v>463</v>
      </c>
      <c r="B11" s="674" t="s">
        <v>3076</v>
      </c>
      <c r="C11" s="675" t="s">
        <v>3075</v>
      </c>
      <c r="D11" s="689">
        <v>3806</v>
      </c>
    </row>
    <row r="12" spans="1:8" s="1667" customFormat="1" ht="12.75" customHeight="1" x14ac:dyDescent="0.2">
      <c r="A12" s="753" t="s">
        <v>464</v>
      </c>
      <c r="B12" s="754" t="s">
        <v>3077</v>
      </c>
      <c r="C12" s="755" t="s">
        <v>3078</v>
      </c>
      <c r="D12" s="1668">
        <v>90</v>
      </c>
    </row>
    <row r="13" spans="1:8" s="670" customFormat="1" x14ac:dyDescent="0.2">
      <c r="A13" s="673" t="s">
        <v>467</v>
      </c>
      <c r="B13" s="754" t="s">
        <v>3079</v>
      </c>
      <c r="C13" s="675" t="s">
        <v>3080</v>
      </c>
      <c r="D13" s="676">
        <v>86</v>
      </c>
    </row>
    <row r="14" spans="1:8" s="670" customFormat="1" x14ac:dyDescent="0.2">
      <c r="A14" s="673" t="s">
        <v>468</v>
      </c>
      <c r="B14" s="674" t="s">
        <v>3081</v>
      </c>
      <c r="C14" s="675" t="s">
        <v>3082</v>
      </c>
      <c r="D14" s="689">
        <v>103</v>
      </c>
    </row>
    <row r="15" spans="1:8" s="665" customFormat="1" x14ac:dyDescent="0.2">
      <c r="A15" s="753" t="s">
        <v>469</v>
      </c>
      <c r="B15" s="754" t="s">
        <v>3083</v>
      </c>
      <c r="C15" s="755" t="s">
        <v>3085</v>
      </c>
      <c r="D15" s="635">
        <v>118</v>
      </c>
    </row>
    <row r="16" spans="1:8" s="665" customFormat="1" x14ac:dyDescent="0.2">
      <c r="A16" s="753" t="s">
        <v>470</v>
      </c>
      <c r="B16" s="754" t="s">
        <v>3083</v>
      </c>
      <c r="C16" s="755" t="s">
        <v>3084</v>
      </c>
      <c r="D16" s="635">
        <v>77</v>
      </c>
    </row>
    <row r="17" spans="1:5" s="672" customFormat="1" x14ac:dyDescent="0.2">
      <c r="A17" s="673" t="s">
        <v>500</v>
      </c>
      <c r="B17" s="754" t="s">
        <v>3086</v>
      </c>
      <c r="C17" s="675" t="s">
        <v>3087</v>
      </c>
      <c r="D17" s="677">
        <v>163</v>
      </c>
    </row>
    <row r="18" spans="1:5" s="586" customFormat="1" x14ac:dyDescent="0.2">
      <c r="A18" s="753" t="s">
        <v>501</v>
      </c>
      <c r="B18" s="754" t="s">
        <v>3088</v>
      </c>
      <c r="C18" s="756" t="s">
        <v>3089</v>
      </c>
      <c r="D18" s="635">
        <v>69</v>
      </c>
    </row>
    <row r="19" spans="1:5" x14ac:dyDescent="0.2">
      <c r="A19" s="673" t="s">
        <v>502</v>
      </c>
      <c r="B19" s="678" t="s">
        <v>3090</v>
      </c>
      <c r="C19" s="679" t="s">
        <v>3091</v>
      </c>
      <c r="D19" s="676">
        <v>95</v>
      </c>
    </row>
    <row r="20" spans="1:5" x14ac:dyDescent="0.2">
      <c r="A20" s="690"/>
      <c r="B20" s="682" t="s">
        <v>2416</v>
      </c>
      <c r="C20" s="683"/>
      <c r="D20" s="684">
        <f>SUM(D10:D19)</f>
        <v>4722</v>
      </c>
    </row>
    <row r="21" spans="1:5" x14ac:dyDescent="0.2">
      <c r="A21" s="691"/>
      <c r="B21" s="682" t="s">
        <v>2412</v>
      </c>
      <c r="C21" s="683"/>
      <c r="D21" s="684">
        <f>D7-D20</f>
        <v>278</v>
      </c>
      <c r="E21" s="693"/>
    </row>
  </sheetData>
  <mergeCells count="4">
    <mergeCell ref="A5:D5"/>
    <mergeCell ref="A1:D1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theme="6" tint="-0.249977111117893"/>
    <pageSetUpPr fitToPage="1"/>
  </sheetPr>
  <dimension ref="A1:L26"/>
  <sheetViews>
    <sheetView zoomScaleNormal="100" workbookViewId="0">
      <selection activeCell="H30" sqref="H30"/>
    </sheetView>
  </sheetViews>
  <sheetFormatPr defaultColWidth="10.28515625" defaultRowHeight="12.75" x14ac:dyDescent="0.2"/>
  <cols>
    <col min="1" max="1" width="3.140625" style="117" customWidth="1"/>
    <col min="2" max="2" width="31" style="117" bestFit="1" customWidth="1"/>
    <col min="3" max="3" width="16.85546875" style="117" bestFit="1" customWidth="1"/>
    <col min="4" max="4" width="15.5703125" style="117" customWidth="1"/>
    <col min="5" max="5" width="9.85546875" style="117" bestFit="1" customWidth="1"/>
    <col min="6" max="6" width="12.7109375" style="117" bestFit="1" customWidth="1"/>
    <col min="7" max="7" width="12.140625" style="117" bestFit="1" customWidth="1"/>
    <col min="8" max="8" width="10.85546875" style="117" bestFit="1" customWidth="1"/>
    <col min="9" max="9" width="27.28515625" style="117" bestFit="1" customWidth="1"/>
    <col min="10" max="10" width="9" style="117" bestFit="1" customWidth="1"/>
    <col min="11" max="12" width="10.28515625" style="117"/>
    <col min="13" max="16384" width="10.28515625" style="122"/>
  </cols>
  <sheetData>
    <row r="1" spans="1:12" s="117" customFormat="1" ht="15.75" x14ac:dyDescent="0.25">
      <c r="A1" s="2290" t="s">
        <v>3045</v>
      </c>
      <c r="B1" s="2290"/>
      <c r="C1" s="2290"/>
      <c r="D1" s="2290"/>
      <c r="E1" s="2290"/>
      <c r="F1" s="2290"/>
      <c r="G1" s="2290"/>
      <c r="H1" s="2290"/>
      <c r="I1" s="2290"/>
      <c r="J1" s="2290"/>
    </row>
    <row r="2" spans="1:12" s="117" customFormat="1" ht="14.1" customHeight="1" x14ac:dyDescent="0.2"/>
    <row r="3" spans="1:12" s="117" customFormat="1" ht="15" customHeight="1" x14ac:dyDescent="0.25">
      <c r="B3" s="2279" t="s">
        <v>74</v>
      </c>
      <c r="C3" s="2279"/>
      <c r="D3" s="2279"/>
      <c r="E3" s="2279"/>
      <c r="F3" s="2279"/>
      <c r="G3" s="2279"/>
      <c r="H3" s="2279"/>
      <c r="I3" s="2279"/>
      <c r="J3" s="2279"/>
    </row>
    <row r="4" spans="1:12" s="117" customFormat="1" ht="15" customHeight="1" x14ac:dyDescent="0.25">
      <c r="B4" s="2279" t="s">
        <v>2727</v>
      </c>
      <c r="C4" s="2279"/>
      <c r="D4" s="2279"/>
      <c r="E4" s="2279"/>
      <c r="F4" s="2279"/>
      <c r="G4" s="2279"/>
      <c r="H4" s="2279"/>
      <c r="I4" s="2279"/>
      <c r="J4" s="2279"/>
    </row>
    <row r="5" spans="1:12" s="117" customFormat="1" ht="15" customHeight="1" x14ac:dyDescent="0.25">
      <c r="B5" s="2279" t="s">
        <v>986</v>
      </c>
      <c r="C5" s="2279"/>
      <c r="D5" s="2279"/>
      <c r="E5" s="2279"/>
      <c r="F5" s="2279"/>
      <c r="G5" s="2279"/>
      <c r="H5" s="2279"/>
      <c r="I5" s="2279"/>
      <c r="J5" s="2279"/>
    </row>
    <row r="6" spans="1:12" s="117" customFormat="1" ht="15" customHeight="1" x14ac:dyDescent="0.25">
      <c r="B6" s="2279"/>
      <c r="C6" s="2279"/>
      <c r="D6" s="2279"/>
      <c r="E6" s="2279"/>
      <c r="F6" s="2279"/>
      <c r="G6" s="2279"/>
      <c r="H6" s="2279"/>
      <c r="I6" s="2279"/>
      <c r="J6" s="2279"/>
    </row>
    <row r="7" spans="1:12" s="117" customFormat="1" ht="15" customHeight="1" x14ac:dyDescent="0.25">
      <c r="B7" s="2280" t="s">
        <v>293</v>
      </c>
      <c r="C7" s="2280"/>
      <c r="D7" s="2280"/>
      <c r="E7" s="2280"/>
      <c r="F7" s="2280"/>
      <c r="G7" s="2280"/>
      <c r="H7" s="2280"/>
      <c r="I7" s="2280"/>
      <c r="J7" s="2280"/>
    </row>
    <row r="8" spans="1:12" s="118" customFormat="1" ht="14.1" customHeight="1" x14ac:dyDescent="0.25">
      <c r="A8" s="2281" t="s">
        <v>445</v>
      </c>
      <c r="B8" s="1614" t="s">
        <v>56</v>
      </c>
      <c r="C8" s="1614" t="s">
        <v>57</v>
      </c>
      <c r="D8" s="1614" t="s">
        <v>58</v>
      </c>
      <c r="E8" s="1614" t="s">
        <v>59</v>
      </c>
      <c r="F8" s="1614" t="s">
        <v>446</v>
      </c>
      <c r="G8" s="1614" t="s">
        <v>447</v>
      </c>
      <c r="H8" s="1614" t="s">
        <v>448</v>
      </c>
      <c r="I8" s="1614" t="s">
        <v>557</v>
      </c>
      <c r="J8" s="1614" t="s">
        <v>564</v>
      </c>
    </row>
    <row r="9" spans="1:12" s="119" customFormat="1" ht="17.25" customHeight="1" x14ac:dyDescent="0.25">
      <c r="A9" s="2282"/>
      <c r="B9" s="2283" t="s">
        <v>82</v>
      </c>
      <c r="C9" s="2285" t="s">
        <v>987</v>
      </c>
      <c r="D9" s="2285" t="s">
        <v>3064</v>
      </c>
      <c r="E9" s="2283" t="s">
        <v>398</v>
      </c>
      <c r="F9" s="2287" t="s">
        <v>399</v>
      </c>
      <c r="G9" s="2283" t="s">
        <v>400</v>
      </c>
      <c r="H9" s="2285" t="s">
        <v>2489</v>
      </c>
      <c r="I9" s="2289" t="s">
        <v>401</v>
      </c>
      <c r="J9" s="2289"/>
    </row>
    <row r="10" spans="1:12" s="119" customFormat="1" ht="30" customHeight="1" x14ac:dyDescent="0.25">
      <c r="A10" s="2282"/>
      <c r="B10" s="2284"/>
      <c r="C10" s="2286"/>
      <c r="D10" s="2286"/>
      <c r="E10" s="2284"/>
      <c r="F10" s="2288"/>
      <c r="G10" s="2284"/>
      <c r="H10" s="2286"/>
      <c r="I10" s="1614" t="s">
        <v>402</v>
      </c>
      <c r="J10" s="1614" t="s">
        <v>403</v>
      </c>
    </row>
    <row r="11" spans="1:12" s="118" customFormat="1" ht="16.5" customHeight="1" x14ac:dyDescent="0.25">
      <c r="A11" s="120" t="s">
        <v>455</v>
      </c>
      <c r="B11" s="385" t="s">
        <v>404</v>
      </c>
    </row>
    <row r="12" spans="1:12" s="119" customFormat="1" ht="15" customHeight="1" x14ac:dyDescent="0.25">
      <c r="A12" s="120" t="s">
        <v>463</v>
      </c>
      <c r="B12" s="124" t="s">
        <v>988</v>
      </c>
      <c r="C12" s="125">
        <v>1197791</v>
      </c>
      <c r="D12" s="125">
        <v>898343</v>
      </c>
      <c r="E12" s="1615" t="s">
        <v>989</v>
      </c>
      <c r="F12" s="386" t="s">
        <v>785</v>
      </c>
      <c r="G12" s="386">
        <v>46727</v>
      </c>
      <c r="H12" s="125">
        <v>149724</v>
      </c>
      <c r="I12" s="126" t="s">
        <v>990</v>
      </c>
      <c r="J12" s="125">
        <v>16319</v>
      </c>
    </row>
    <row r="13" spans="1:12" s="121" customFormat="1" ht="15" customHeight="1" x14ac:dyDescent="0.25">
      <c r="A13" s="120" t="s">
        <v>464</v>
      </c>
      <c r="B13" s="119" t="s">
        <v>409</v>
      </c>
      <c r="C13" s="127">
        <f>SUM(C12:C12)</f>
        <v>1197791</v>
      </c>
      <c r="D13" s="127">
        <f>SUM(D12:D12)</f>
        <v>898343</v>
      </c>
      <c r="E13" s="128"/>
      <c r="F13" s="128"/>
      <c r="G13" s="128"/>
      <c r="H13" s="127">
        <f>SUM(H12:H12)</f>
        <v>149724</v>
      </c>
      <c r="I13" s="126"/>
      <c r="J13" s="127">
        <f>SUM(J12)</f>
        <v>16319</v>
      </c>
      <c r="K13" s="118"/>
      <c r="L13" s="118"/>
    </row>
    <row r="14" spans="1:12" s="121" customFormat="1" ht="15" customHeight="1" x14ac:dyDescent="0.25">
      <c r="A14" s="120"/>
      <c r="B14" s="119"/>
      <c r="C14" s="127"/>
      <c r="D14" s="127"/>
      <c r="E14" s="128"/>
      <c r="F14" s="128"/>
      <c r="G14" s="128"/>
      <c r="H14" s="127"/>
      <c r="I14" s="126"/>
      <c r="J14" s="1615"/>
      <c r="K14" s="118"/>
      <c r="L14" s="118"/>
    </row>
    <row r="15" spans="1:12" s="121" customFormat="1" ht="16.5" customHeight="1" x14ac:dyDescent="0.25">
      <c r="A15" s="120"/>
      <c r="B15" s="119"/>
      <c r="C15" s="127"/>
      <c r="D15" s="127"/>
      <c r="E15" s="128"/>
      <c r="F15" s="128"/>
      <c r="G15" s="128"/>
      <c r="H15" s="127"/>
      <c r="I15" s="126"/>
      <c r="J15" s="1615"/>
      <c r="K15" s="118"/>
      <c r="L15" s="118"/>
    </row>
    <row r="16" spans="1:12" s="121" customFormat="1" ht="15.75" x14ac:dyDescent="0.25">
      <c r="A16" s="120"/>
      <c r="B16" s="2279" t="s">
        <v>74</v>
      </c>
      <c r="C16" s="2279"/>
      <c r="D16" s="2279"/>
      <c r="E16" s="2279"/>
      <c r="F16" s="2279"/>
      <c r="G16" s="2279"/>
      <c r="H16" s="2279"/>
      <c r="I16" s="2279"/>
      <c r="J16" s="2279"/>
      <c r="K16" s="118"/>
      <c r="L16" s="118"/>
    </row>
    <row r="17" spans="1:12" s="121" customFormat="1" ht="15.75" x14ac:dyDescent="0.25">
      <c r="A17" s="120"/>
      <c r="B17" s="2279" t="s">
        <v>2727</v>
      </c>
      <c r="C17" s="2279"/>
      <c r="D17" s="2279"/>
      <c r="E17" s="2279"/>
      <c r="F17" s="2279"/>
      <c r="G17" s="2279"/>
      <c r="H17" s="2279"/>
      <c r="I17" s="2279"/>
      <c r="J17" s="2279"/>
      <c r="K17" s="118"/>
      <c r="L17" s="118"/>
    </row>
    <row r="18" spans="1:12" s="121" customFormat="1" ht="15.75" x14ac:dyDescent="0.25">
      <c r="A18" s="120"/>
      <c r="B18" s="2279" t="s">
        <v>396</v>
      </c>
      <c r="C18" s="2279"/>
      <c r="D18" s="2279"/>
      <c r="E18" s="2279"/>
      <c r="F18" s="2279"/>
      <c r="G18" s="2279"/>
      <c r="H18" s="2279"/>
      <c r="I18" s="2279"/>
      <c r="J18" s="2279"/>
      <c r="K18" s="118"/>
      <c r="L18" s="118"/>
    </row>
    <row r="19" spans="1:12" s="121" customFormat="1" ht="15.75" x14ac:dyDescent="0.25">
      <c r="A19" s="120"/>
      <c r="B19" s="119"/>
      <c r="C19" s="127"/>
      <c r="D19" s="127"/>
      <c r="E19" s="128"/>
      <c r="F19" s="128"/>
      <c r="G19" s="128"/>
      <c r="H19" s="127"/>
      <c r="I19" s="126"/>
      <c r="J19" s="1615"/>
      <c r="K19" s="118"/>
      <c r="L19" s="118"/>
    </row>
    <row r="20" spans="1:12" ht="15.75" x14ac:dyDescent="0.25">
      <c r="B20" s="2280" t="s">
        <v>293</v>
      </c>
      <c r="C20" s="2280"/>
      <c r="D20" s="2280"/>
      <c r="E20" s="2280"/>
      <c r="F20" s="2280"/>
      <c r="G20" s="2280"/>
      <c r="H20" s="2280"/>
      <c r="I20" s="2280"/>
      <c r="J20" s="2280"/>
    </row>
    <row r="21" spans="1:12" s="118" customFormat="1" ht="15.75" customHeight="1" x14ac:dyDescent="0.25">
      <c r="A21" s="2281" t="s">
        <v>445</v>
      </c>
      <c r="B21" s="1614" t="s">
        <v>56</v>
      </c>
      <c r="C21" s="1614" t="s">
        <v>57</v>
      </c>
      <c r="D21" s="1614" t="s">
        <v>58</v>
      </c>
      <c r="E21" s="1614" t="s">
        <v>59</v>
      </c>
      <c r="F21" s="1614" t="s">
        <v>446</v>
      </c>
      <c r="G21" s="1614" t="s">
        <v>447</v>
      </c>
      <c r="H21" s="1614" t="s">
        <v>448</v>
      </c>
      <c r="I21" s="1614" t="s">
        <v>557</v>
      </c>
      <c r="J21" s="1614" t="s">
        <v>564</v>
      </c>
    </row>
    <row r="22" spans="1:12" s="119" customFormat="1" ht="15.75" customHeight="1" x14ac:dyDescent="0.25">
      <c r="A22" s="2282"/>
      <c r="B22" s="2283" t="s">
        <v>82</v>
      </c>
      <c r="C22" s="2285" t="s">
        <v>397</v>
      </c>
      <c r="D22" s="2285" t="s">
        <v>3064</v>
      </c>
      <c r="E22" s="2283" t="s">
        <v>398</v>
      </c>
      <c r="F22" s="2287" t="s">
        <v>399</v>
      </c>
      <c r="G22" s="2283" t="s">
        <v>400</v>
      </c>
      <c r="H22" s="2285" t="s">
        <v>2489</v>
      </c>
      <c r="I22" s="2289" t="s">
        <v>401</v>
      </c>
      <c r="J22" s="2289"/>
    </row>
    <row r="23" spans="1:12" s="119" customFormat="1" ht="15.75" x14ac:dyDescent="0.25">
      <c r="A23" s="2282"/>
      <c r="B23" s="2284"/>
      <c r="C23" s="2286"/>
      <c r="D23" s="2286"/>
      <c r="E23" s="2284"/>
      <c r="F23" s="2288"/>
      <c r="G23" s="2284"/>
      <c r="H23" s="2286"/>
      <c r="I23" s="1614" t="s">
        <v>402</v>
      </c>
      <c r="J23" s="1614" t="s">
        <v>403</v>
      </c>
    </row>
    <row r="24" spans="1:12" s="118" customFormat="1" ht="15.75" x14ac:dyDescent="0.25">
      <c r="A24" s="120" t="s">
        <v>455</v>
      </c>
      <c r="B24" s="385" t="s">
        <v>404</v>
      </c>
    </row>
    <row r="25" spans="1:12" s="119" customFormat="1" ht="15.75" x14ac:dyDescent="0.25">
      <c r="A25" s="120" t="s">
        <v>463</v>
      </c>
      <c r="B25" s="124" t="s">
        <v>408</v>
      </c>
      <c r="C25" s="125">
        <v>25000</v>
      </c>
      <c r="D25" s="125">
        <v>12713</v>
      </c>
      <c r="E25" s="1615" t="s">
        <v>405</v>
      </c>
      <c r="F25" s="1615" t="s">
        <v>406</v>
      </c>
      <c r="G25" s="1615" t="s">
        <v>406</v>
      </c>
      <c r="H25" s="125">
        <v>2328</v>
      </c>
      <c r="I25" s="126">
        <v>0</v>
      </c>
      <c r="J25" s="1615" t="s">
        <v>407</v>
      </c>
    </row>
    <row r="26" spans="1:12" s="121" customFormat="1" ht="15.75" x14ac:dyDescent="0.25">
      <c r="A26" s="120" t="s">
        <v>464</v>
      </c>
      <c r="B26" s="119" t="s">
        <v>409</v>
      </c>
      <c r="C26" s="127">
        <f>SUM(C25:C25)</f>
        <v>25000</v>
      </c>
      <c r="D26" s="127">
        <f>SUM(D25:D25)</f>
        <v>12713</v>
      </c>
      <c r="E26" s="128"/>
      <c r="F26" s="128"/>
      <c r="G26" s="128"/>
      <c r="H26" s="127">
        <f>SUM(H25:H25)</f>
        <v>2328</v>
      </c>
      <c r="I26" s="126"/>
      <c r="J26" s="1615" t="s">
        <v>407</v>
      </c>
      <c r="K26" s="118"/>
      <c r="L26" s="118"/>
    </row>
  </sheetData>
  <mergeCells count="28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  <mergeCell ref="B16:J16"/>
    <mergeCell ref="B17:J17"/>
    <mergeCell ref="B18:J18"/>
    <mergeCell ref="B20:J20"/>
    <mergeCell ref="A21:A23"/>
    <mergeCell ref="B22:B23"/>
    <mergeCell ref="C22:C23"/>
    <mergeCell ref="D22:D23"/>
    <mergeCell ref="E22:E23"/>
    <mergeCell ref="F22:F23"/>
    <mergeCell ref="G22:G23"/>
    <mergeCell ref="H22:H23"/>
    <mergeCell ref="I22:J22"/>
  </mergeCells>
  <phoneticPr fontId="63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-0.249977111117893"/>
    <pageSetUpPr fitToPage="1"/>
  </sheetPr>
  <dimension ref="A1:I40"/>
  <sheetViews>
    <sheetView topLeftCell="A10" workbookViewId="0">
      <selection activeCell="N22" sqref="N22"/>
    </sheetView>
  </sheetViews>
  <sheetFormatPr defaultColWidth="9.140625" defaultRowHeight="12.75" x14ac:dyDescent="0.2"/>
  <cols>
    <col min="1" max="1" width="0.42578125" style="845" customWidth="1"/>
    <col min="2" max="2" width="27.42578125" style="845" customWidth="1"/>
    <col min="3" max="3" width="31.85546875" style="845" customWidth="1"/>
    <col min="4" max="4" width="15.140625" style="845" customWidth="1"/>
    <col min="5" max="5" width="0" style="846" hidden="1" customWidth="1"/>
    <col min="6" max="6" width="0" style="847" hidden="1" customWidth="1"/>
    <col min="7" max="7" width="10.28515625" style="846" hidden="1" customWidth="1"/>
    <col min="8" max="8" width="13.42578125" style="844" customWidth="1"/>
    <col min="9" max="9" width="12.85546875" style="844" customWidth="1"/>
    <col min="10" max="16384" width="9.140625" style="844"/>
  </cols>
  <sheetData>
    <row r="1" spans="1:9" ht="12.75" customHeight="1" x14ac:dyDescent="0.2">
      <c r="A1" s="1931" t="s">
        <v>3022</v>
      </c>
      <c r="B1" s="1931"/>
      <c r="C1" s="1931"/>
      <c r="D1" s="1931"/>
      <c r="E1" s="1931"/>
      <c r="F1" s="1931"/>
      <c r="G1" s="1931"/>
      <c r="H1" s="1931"/>
      <c r="I1" s="1931"/>
    </row>
    <row r="3" spans="1:9" x14ac:dyDescent="0.2">
      <c r="B3" s="1930" t="s">
        <v>74</v>
      </c>
      <c r="C3" s="1930"/>
      <c r="D3" s="1930"/>
      <c r="E3" s="1930"/>
      <c r="F3" s="1930"/>
      <c r="G3" s="1930"/>
      <c r="H3" s="1930"/>
      <c r="I3" s="1930"/>
    </row>
    <row r="4" spans="1:9" x14ac:dyDescent="0.2">
      <c r="B4" s="1937" t="s">
        <v>2759</v>
      </c>
      <c r="C4" s="1937"/>
      <c r="D4" s="1937"/>
      <c r="E4" s="1937"/>
      <c r="F4" s="1937"/>
      <c r="G4" s="1937"/>
      <c r="H4" s="1937"/>
      <c r="I4" s="1937"/>
    </row>
    <row r="5" spans="1:9" x14ac:dyDescent="0.2">
      <c r="B5" s="1930"/>
      <c r="C5" s="1930"/>
    </row>
    <row r="6" spans="1:9" x14ac:dyDescent="0.2">
      <c r="B6" s="1936" t="s">
        <v>293</v>
      </c>
      <c r="C6" s="1936"/>
      <c r="D6" s="1936"/>
      <c r="E6" s="1936"/>
      <c r="F6" s="1936"/>
      <c r="G6" s="1936"/>
      <c r="H6" s="1936"/>
      <c r="I6" s="1936"/>
    </row>
    <row r="7" spans="1:9" ht="51" x14ac:dyDescent="0.2">
      <c r="B7" s="848" t="s">
        <v>82</v>
      </c>
      <c r="C7" s="849" t="s">
        <v>2760</v>
      </c>
      <c r="D7" s="850" t="s">
        <v>3054</v>
      </c>
      <c r="E7" s="1934" t="s">
        <v>2761</v>
      </c>
      <c r="F7" s="1934"/>
      <c r="G7" s="1935"/>
      <c r="H7" s="1444" t="s">
        <v>3055</v>
      </c>
      <c r="I7" s="1444" t="s">
        <v>3056</v>
      </c>
    </row>
    <row r="8" spans="1:9" x14ac:dyDescent="0.2">
      <c r="B8" s="851" t="s">
        <v>542</v>
      </c>
      <c r="C8" s="852"/>
      <c r="D8" s="853"/>
      <c r="E8" s="844"/>
      <c r="F8" s="844"/>
      <c r="G8" s="844"/>
      <c r="H8" s="1445"/>
      <c r="I8" s="1446"/>
    </row>
    <row r="9" spans="1:9" x14ac:dyDescent="0.2">
      <c r="B9" s="855" t="s">
        <v>543</v>
      </c>
      <c r="C9" s="856" t="s">
        <v>528</v>
      </c>
      <c r="D9" s="857">
        <v>224000</v>
      </c>
      <c r="E9" s="844"/>
      <c r="F9" s="844"/>
      <c r="G9" s="844"/>
      <c r="H9" s="1447">
        <v>271104</v>
      </c>
      <c r="I9" s="1586">
        <f>H9/D9</f>
        <v>1.2102857142857142</v>
      </c>
    </row>
    <row r="10" spans="1:9" x14ac:dyDescent="0.2">
      <c r="B10" s="855" t="s">
        <v>2762</v>
      </c>
      <c r="C10" s="856"/>
      <c r="D10" s="857">
        <v>0</v>
      </c>
      <c r="E10" s="844"/>
      <c r="F10" s="844"/>
      <c r="G10" s="844"/>
      <c r="H10" s="1447"/>
      <c r="I10" s="1586"/>
    </row>
    <row r="11" spans="1:9" x14ac:dyDescent="0.2">
      <c r="B11" s="855" t="s">
        <v>544</v>
      </c>
      <c r="C11" s="858" t="s">
        <v>1033</v>
      </c>
      <c r="D11" s="857">
        <v>485000</v>
      </c>
      <c r="E11" s="844"/>
      <c r="F11" s="844"/>
      <c r="G11" s="844"/>
      <c r="H11" s="1448">
        <v>498991</v>
      </c>
      <c r="I11" s="1586">
        <f t="shared" ref="I11:I31" si="0">H11/D11</f>
        <v>1.0288474226804123</v>
      </c>
    </row>
    <row r="12" spans="1:9" ht="38.25" x14ac:dyDescent="0.2">
      <c r="B12" s="855" t="s">
        <v>545</v>
      </c>
      <c r="C12" s="859" t="s">
        <v>2763</v>
      </c>
      <c r="D12" s="857">
        <v>283066</v>
      </c>
      <c r="E12" s="844"/>
      <c r="F12" s="844"/>
      <c r="G12" s="844"/>
      <c r="H12" s="1448">
        <v>367772</v>
      </c>
      <c r="I12" s="1586">
        <f t="shared" si="0"/>
        <v>1.2992446991161073</v>
      </c>
    </row>
    <row r="13" spans="1:9" x14ac:dyDescent="0.2">
      <c r="B13" s="860" t="s">
        <v>546</v>
      </c>
      <c r="C13" s="861"/>
      <c r="D13" s="862">
        <f>SUM(D9:D12)</f>
        <v>992066</v>
      </c>
      <c r="E13" s="1450"/>
      <c r="F13" s="1450"/>
      <c r="G13" s="1450"/>
      <c r="H13" s="1449">
        <f>SUM(H9:H12)</f>
        <v>1137867</v>
      </c>
      <c r="I13" s="1586">
        <f t="shared" si="0"/>
        <v>1.1469670364673319</v>
      </c>
    </row>
    <row r="14" spans="1:9" x14ac:dyDescent="0.2">
      <c r="B14" s="863"/>
      <c r="C14" s="864"/>
      <c r="D14" s="865"/>
      <c r="E14" s="844"/>
      <c r="F14" s="844"/>
      <c r="G14" s="844"/>
      <c r="H14" s="1448"/>
      <c r="I14" s="1586"/>
    </row>
    <row r="15" spans="1:9" s="866" customFormat="1" x14ac:dyDescent="0.2">
      <c r="B15" s="867" t="s">
        <v>547</v>
      </c>
      <c r="C15" s="868"/>
      <c r="D15" s="869">
        <v>14500</v>
      </c>
      <c r="E15" s="1451"/>
      <c r="F15" s="1451"/>
      <c r="G15" s="1451"/>
      <c r="H15" s="1449">
        <v>3206</v>
      </c>
      <c r="I15" s="1586">
        <f t="shared" si="0"/>
        <v>0.22110344827586206</v>
      </c>
    </row>
    <row r="16" spans="1:9" x14ac:dyDescent="0.2">
      <c r="B16" s="870"/>
      <c r="C16" s="871"/>
      <c r="D16" s="865"/>
      <c r="E16" s="844"/>
      <c r="F16" s="844"/>
      <c r="G16" s="844"/>
      <c r="H16" s="1448"/>
      <c r="I16" s="1586"/>
    </row>
    <row r="17" spans="1:9" x14ac:dyDescent="0.2">
      <c r="B17" s="1932" t="s">
        <v>548</v>
      </c>
      <c r="C17" s="1933"/>
      <c r="D17" s="865"/>
      <c r="E17" s="844"/>
      <c r="F17" s="844"/>
      <c r="G17" s="844"/>
      <c r="H17" s="1448"/>
      <c r="I17" s="1586"/>
    </row>
    <row r="18" spans="1:9" x14ac:dyDescent="0.2">
      <c r="B18" s="863"/>
      <c r="C18" s="864"/>
      <c r="D18" s="865"/>
      <c r="E18" s="844"/>
      <c r="F18" s="844"/>
      <c r="G18" s="844"/>
      <c r="H18" s="1448"/>
      <c r="I18" s="1586"/>
    </row>
    <row r="19" spans="1:9" ht="38.25" x14ac:dyDescent="0.2">
      <c r="B19" s="872" t="s">
        <v>549</v>
      </c>
      <c r="C19" s="873" t="s">
        <v>2764</v>
      </c>
      <c r="D19" s="865">
        <v>0</v>
      </c>
      <c r="E19" s="844"/>
      <c r="F19" s="844"/>
      <c r="G19" s="844"/>
      <c r="H19" s="1448"/>
      <c r="I19" s="1586"/>
    </row>
    <row r="20" spans="1:9" x14ac:dyDescent="0.2">
      <c r="A20" s="844"/>
      <c r="B20" s="870" t="s">
        <v>550</v>
      </c>
      <c r="C20" s="871"/>
      <c r="D20" s="865">
        <v>0</v>
      </c>
      <c r="E20" s="844"/>
      <c r="F20" s="844"/>
      <c r="G20" s="844"/>
      <c r="H20" s="1448"/>
      <c r="I20" s="1586"/>
    </row>
    <row r="21" spans="1:9" x14ac:dyDescent="0.2">
      <c r="A21" s="844"/>
      <c r="B21" s="870"/>
      <c r="C21" s="871"/>
      <c r="D21" s="865"/>
      <c r="E21" s="844"/>
      <c r="F21" s="844"/>
      <c r="G21" s="844"/>
      <c r="H21" s="1448"/>
      <c r="I21" s="1586"/>
    </row>
    <row r="22" spans="1:9" x14ac:dyDescent="0.2">
      <c r="A22" s="844"/>
      <c r="B22" s="851" t="s">
        <v>551</v>
      </c>
      <c r="C22" s="871"/>
      <c r="D22" s="865"/>
      <c r="E22" s="844"/>
      <c r="F22" s="844"/>
      <c r="G22" s="844"/>
      <c r="H22" s="1448"/>
      <c r="I22" s="1586"/>
    </row>
    <row r="23" spans="1:9" x14ac:dyDescent="0.2">
      <c r="A23" s="844"/>
      <c r="B23" s="863" t="s">
        <v>552</v>
      </c>
      <c r="C23" s="871"/>
      <c r="D23" s="865">
        <v>0</v>
      </c>
      <c r="E23" s="844"/>
      <c r="F23" s="844"/>
      <c r="G23" s="844"/>
      <c r="H23" s="1448"/>
      <c r="I23" s="1586"/>
    </row>
    <row r="24" spans="1:9" s="866" customFormat="1" x14ac:dyDescent="0.2">
      <c r="B24" s="854" t="s">
        <v>97</v>
      </c>
      <c r="C24" s="874"/>
      <c r="D24" s="865">
        <v>0</v>
      </c>
      <c r="E24" s="844"/>
      <c r="H24" s="1448"/>
      <c r="I24" s="1586"/>
    </row>
    <row r="25" spans="1:9" s="866" customFormat="1" x14ac:dyDescent="0.2">
      <c r="B25" s="854" t="s">
        <v>517</v>
      </c>
      <c r="C25" s="874"/>
      <c r="D25" s="865">
        <v>9000</v>
      </c>
      <c r="E25" s="844"/>
      <c r="H25" s="1448">
        <v>13790</v>
      </c>
      <c r="I25" s="1586">
        <f t="shared" si="0"/>
        <v>1.5322222222222222</v>
      </c>
    </row>
    <row r="26" spans="1:9" x14ac:dyDescent="0.2">
      <c r="A26" s="844"/>
      <c r="B26" s="863" t="s">
        <v>553</v>
      </c>
      <c r="C26" s="871"/>
      <c r="D26" s="865">
        <v>0</v>
      </c>
      <c r="E26" s="844"/>
      <c r="F26" s="844"/>
      <c r="G26" s="844"/>
      <c r="H26" s="1448"/>
      <c r="I26" s="1586"/>
    </row>
    <row r="27" spans="1:9" x14ac:dyDescent="0.2">
      <c r="A27" s="844"/>
      <c r="B27" s="863" t="s">
        <v>554</v>
      </c>
      <c r="C27" s="871"/>
      <c r="D27" s="865">
        <v>0</v>
      </c>
      <c r="E27" s="844"/>
      <c r="F27" s="844"/>
      <c r="G27" s="844"/>
      <c r="H27" s="1448"/>
      <c r="I27" s="1586"/>
    </row>
    <row r="28" spans="1:9" x14ac:dyDescent="0.2">
      <c r="A28" s="844"/>
      <c r="B28" s="863" t="s">
        <v>2491</v>
      </c>
      <c r="C28" s="871"/>
      <c r="D28" s="865">
        <v>0</v>
      </c>
      <c r="E28" s="844"/>
      <c r="F28" s="844"/>
      <c r="G28" s="844"/>
      <c r="H28" s="1448"/>
      <c r="I28" s="1586"/>
    </row>
    <row r="29" spans="1:9" x14ac:dyDescent="0.2">
      <c r="A29" s="844"/>
      <c r="B29" s="870" t="s">
        <v>555</v>
      </c>
      <c r="C29" s="871"/>
      <c r="D29" s="869">
        <f>SUM(D23:D28)</f>
        <v>9000</v>
      </c>
      <c r="E29" s="1450"/>
      <c r="F29" s="1450"/>
      <c r="G29" s="1450"/>
      <c r="H29" s="1449">
        <f>H23+H24+H25+H26+H27+H28</f>
        <v>13790</v>
      </c>
      <c r="I29" s="1586">
        <f t="shared" si="0"/>
        <v>1.5322222222222222</v>
      </c>
    </row>
    <row r="30" spans="1:9" x14ac:dyDescent="0.2">
      <c r="A30" s="844"/>
      <c r="B30" s="870"/>
      <c r="C30" s="871"/>
      <c r="D30" s="875"/>
      <c r="E30" s="844"/>
      <c r="F30" s="844"/>
      <c r="G30" s="844"/>
      <c r="H30" s="1448"/>
      <c r="I30" s="1586"/>
    </row>
    <row r="31" spans="1:9" x14ac:dyDescent="0.2">
      <c r="A31" s="844"/>
      <c r="B31" s="876" t="s">
        <v>556</v>
      </c>
      <c r="C31" s="877"/>
      <c r="D31" s="878">
        <f>D13+D15+D29</f>
        <v>1015566</v>
      </c>
      <c r="E31" s="878">
        <f t="shared" ref="E31:H31" si="1">E13+E15+E29</f>
        <v>0</v>
      </c>
      <c r="F31" s="878">
        <f t="shared" si="1"/>
        <v>0</v>
      </c>
      <c r="G31" s="878">
        <f t="shared" si="1"/>
        <v>0</v>
      </c>
      <c r="H31" s="878">
        <f t="shared" si="1"/>
        <v>1154863</v>
      </c>
      <c r="I31" s="1587">
        <f t="shared" si="0"/>
        <v>1.1371619372842336</v>
      </c>
    </row>
    <row r="32" spans="1:9" x14ac:dyDescent="0.2">
      <c r="A32" s="844"/>
      <c r="E32" s="844"/>
      <c r="F32" s="844"/>
      <c r="G32" s="844"/>
    </row>
    <row r="33" s="844" customFormat="1" x14ac:dyDescent="0.2"/>
    <row r="34" s="844" customFormat="1" x14ac:dyDescent="0.2"/>
    <row r="35" s="844" customFormat="1" x14ac:dyDescent="0.2"/>
    <row r="36" s="844" customFormat="1" x14ac:dyDescent="0.2"/>
    <row r="37" s="844" customFormat="1" x14ac:dyDescent="0.2"/>
    <row r="38" s="844" customFormat="1" x14ac:dyDescent="0.2"/>
    <row r="39" s="844" customFormat="1" x14ac:dyDescent="0.2"/>
    <row r="40" s="844" customFormat="1" x14ac:dyDescent="0.2"/>
  </sheetData>
  <sheetProtection selectLockedCells="1" selectUnlockedCells="1"/>
  <mergeCells count="7">
    <mergeCell ref="B3:I3"/>
    <mergeCell ref="A1:I1"/>
    <mergeCell ref="B17:C17"/>
    <mergeCell ref="B5:C5"/>
    <mergeCell ref="E7:G7"/>
    <mergeCell ref="B6:I6"/>
    <mergeCell ref="B4:I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96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-0.249977111117893"/>
    <pageSetUpPr fitToPage="1"/>
  </sheetPr>
  <dimension ref="A1:E95"/>
  <sheetViews>
    <sheetView topLeftCell="A25" zoomScale="150" zoomScaleNormal="150" workbookViewId="0">
      <selection activeCell="A37" sqref="A37"/>
    </sheetView>
  </sheetViews>
  <sheetFormatPr defaultColWidth="9.140625" defaultRowHeight="8.25" x14ac:dyDescent="0.15"/>
  <cols>
    <col min="1" max="1" width="4.85546875" style="1280" customWidth="1"/>
    <col min="2" max="2" width="57.5703125" style="906" customWidth="1"/>
    <col min="3" max="3" width="8.28515625" style="814" customWidth="1"/>
    <col min="4" max="4" width="9.28515625" style="879" customWidth="1"/>
    <col min="5" max="16384" width="9.140625" style="879"/>
  </cols>
  <sheetData>
    <row r="1" spans="1:5" ht="12.75" customHeight="1" x14ac:dyDescent="0.15">
      <c r="A1" s="1943" t="s">
        <v>3023</v>
      </c>
      <c r="B1" s="1943"/>
      <c r="C1" s="1943"/>
      <c r="D1" s="1943"/>
      <c r="E1" s="1943"/>
    </row>
    <row r="2" spans="1:5" x14ac:dyDescent="0.15">
      <c r="B2" s="880"/>
    </row>
    <row r="3" spans="1:5" ht="9.75" x14ac:dyDescent="0.2">
      <c r="A3" s="1887" t="s">
        <v>53</v>
      </c>
      <c r="B3" s="1887"/>
      <c r="C3" s="1887"/>
      <c r="D3" s="1887"/>
      <c r="E3" s="1887"/>
    </row>
    <row r="4" spans="1:5" ht="11.25" customHeight="1" x14ac:dyDescent="0.2">
      <c r="A4" s="1887" t="s">
        <v>2765</v>
      </c>
      <c r="B4" s="1887"/>
      <c r="C4" s="1887"/>
      <c r="D4" s="1887"/>
      <c r="E4" s="1887"/>
    </row>
    <row r="5" spans="1:5" ht="9.75" x14ac:dyDescent="0.2">
      <c r="A5" s="1887" t="s">
        <v>864</v>
      </c>
      <c r="B5" s="1887"/>
      <c r="C5" s="1887"/>
      <c r="D5" s="1887"/>
      <c r="E5" s="1887"/>
    </row>
    <row r="6" spans="1:5" x14ac:dyDescent="0.15">
      <c r="B6" s="1942" t="s">
        <v>293</v>
      </c>
      <c r="C6" s="1942"/>
      <c r="D6" s="1942"/>
      <c r="E6" s="1942"/>
    </row>
    <row r="7" spans="1:5" ht="24" customHeight="1" x14ac:dyDescent="0.15">
      <c r="A7" s="1946" t="s">
        <v>73</v>
      </c>
      <c r="B7" s="1944" t="s">
        <v>82</v>
      </c>
      <c r="C7" s="1947" t="s">
        <v>3057</v>
      </c>
      <c r="D7" s="1938" t="s">
        <v>3055</v>
      </c>
      <c r="E7" s="1940" t="s">
        <v>3056</v>
      </c>
    </row>
    <row r="8" spans="1:5" x14ac:dyDescent="0.15">
      <c r="A8" s="1946"/>
      <c r="B8" s="1945"/>
      <c r="C8" s="1947"/>
      <c r="D8" s="1939"/>
      <c r="E8" s="1941"/>
    </row>
    <row r="9" spans="1:5" ht="9.75" x14ac:dyDescent="0.15">
      <c r="A9" s="1281" t="s">
        <v>455</v>
      </c>
      <c r="B9" s="882" t="s">
        <v>83</v>
      </c>
      <c r="C9" s="1598"/>
      <c r="D9" s="1452"/>
      <c r="E9" s="1454"/>
    </row>
    <row r="10" spans="1:5" ht="10.5" thickBot="1" x14ac:dyDescent="0.2">
      <c r="A10" s="1282" t="s">
        <v>463</v>
      </c>
      <c r="B10" s="883" t="s">
        <v>84</v>
      </c>
      <c r="C10" s="1599"/>
      <c r="D10" s="1453"/>
      <c r="E10" s="1456"/>
    </row>
    <row r="11" spans="1:5" s="886" customFormat="1" ht="10.5" thickBot="1" x14ac:dyDescent="0.25">
      <c r="A11" s="1283" t="s">
        <v>464</v>
      </c>
      <c r="B11" s="884" t="s">
        <v>154</v>
      </c>
      <c r="C11" s="1600">
        <f>SUM(C12:C17)+C18</f>
        <v>670710</v>
      </c>
      <c r="D11" s="885">
        <f>SUM(D12:D17)+D18</f>
        <v>670710</v>
      </c>
      <c r="E11" s="1457">
        <f>D11/C11</f>
        <v>1</v>
      </c>
    </row>
    <row r="12" spans="1:5" s="886" customFormat="1" x14ac:dyDescent="0.15">
      <c r="A12" s="1284" t="s">
        <v>465</v>
      </c>
      <c r="B12" s="887" t="s">
        <v>151</v>
      </c>
      <c r="C12" s="1601">
        <v>150256</v>
      </c>
      <c r="D12" s="779">
        <v>150256</v>
      </c>
      <c r="E12" s="1455">
        <f t="shared" ref="E12:E77" si="0">D12/C12</f>
        <v>1</v>
      </c>
    </row>
    <row r="13" spans="1:5" s="886" customFormat="1" x14ac:dyDescent="0.15">
      <c r="A13" s="1284" t="s">
        <v>466</v>
      </c>
      <c r="B13" s="887" t="s">
        <v>152</v>
      </c>
      <c r="C13" s="1602">
        <v>96442</v>
      </c>
      <c r="D13" s="779">
        <v>96442</v>
      </c>
      <c r="E13" s="1455">
        <f t="shared" si="0"/>
        <v>1</v>
      </c>
    </row>
    <row r="14" spans="1:5" s="886" customFormat="1" x14ac:dyDescent="0.15">
      <c r="A14" s="1284" t="s">
        <v>467</v>
      </c>
      <c r="B14" s="887" t="s">
        <v>153</v>
      </c>
      <c r="C14" s="1602"/>
      <c r="D14" s="779"/>
      <c r="E14" s="1455"/>
    </row>
    <row r="15" spans="1:5" s="886" customFormat="1" x14ac:dyDescent="0.15">
      <c r="A15" s="1284" t="s">
        <v>468</v>
      </c>
      <c r="B15" s="887" t="s">
        <v>1038</v>
      </c>
      <c r="C15" s="1602">
        <v>243176</v>
      </c>
      <c r="D15" s="779">
        <v>243176</v>
      </c>
      <c r="E15" s="1455">
        <f t="shared" si="0"/>
        <v>1</v>
      </c>
    </row>
    <row r="16" spans="1:5" s="886" customFormat="1" x14ac:dyDescent="0.15">
      <c r="A16" s="1284" t="s">
        <v>469</v>
      </c>
      <c r="B16" s="887" t="s">
        <v>1039</v>
      </c>
      <c r="C16" s="1602">
        <v>58816</v>
      </c>
      <c r="D16" s="779">
        <v>58816</v>
      </c>
      <c r="E16" s="1455">
        <f t="shared" si="0"/>
        <v>1</v>
      </c>
    </row>
    <row r="17" spans="1:5" s="886" customFormat="1" ht="9" thickBot="1" x14ac:dyDescent="0.2">
      <c r="A17" s="1282" t="s">
        <v>470</v>
      </c>
      <c r="B17" s="888" t="s">
        <v>166</v>
      </c>
      <c r="C17" s="1603">
        <v>10566</v>
      </c>
      <c r="D17" s="1588">
        <v>10566</v>
      </c>
      <c r="E17" s="1458">
        <f t="shared" si="0"/>
        <v>1</v>
      </c>
    </row>
    <row r="18" spans="1:5" s="890" customFormat="1" ht="18" thickBot="1" x14ac:dyDescent="0.2">
      <c r="A18" s="1285" t="s">
        <v>500</v>
      </c>
      <c r="B18" s="889" t="s">
        <v>2970</v>
      </c>
      <c r="C18" s="1604">
        <v>111454</v>
      </c>
      <c r="D18" s="1589">
        <v>111454</v>
      </c>
      <c r="E18" s="1457">
        <f t="shared" si="0"/>
        <v>1</v>
      </c>
    </row>
    <row r="19" spans="1:5" s="886" customFormat="1" ht="10.5" thickBot="1" x14ac:dyDescent="0.25">
      <c r="A19" s="1283" t="s">
        <v>501</v>
      </c>
      <c r="B19" s="884" t="s">
        <v>171</v>
      </c>
      <c r="C19" s="1605">
        <v>0</v>
      </c>
      <c r="D19" s="1590"/>
      <c r="E19" s="1457"/>
    </row>
    <row r="20" spans="1:5" s="886" customFormat="1" ht="10.5" thickBot="1" x14ac:dyDescent="0.25">
      <c r="A20" s="1283" t="s">
        <v>502</v>
      </c>
      <c r="B20" s="884" t="s">
        <v>265</v>
      </c>
      <c r="C20" s="1605">
        <v>0</v>
      </c>
      <c r="D20" s="1590"/>
      <c r="E20" s="1457"/>
    </row>
    <row r="21" spans="1:5" x14ac:dyDescent="0.15">
      <c r="A21" s="1284"/>
      <c r="B21" s="892"/>
      <c r="C21" s="1606"/>
      <c r="D21" s="779"/>
      <c r="E21" s="1455"/>
    </row>
    <row r="22" spans="1:5" ht="9.75" x14ac:dyDescent="0.2">
      <c r="A22" s="1286" t="s">
        <v>503</v>
      </c>
      <c r="B22" s="883" t="s">
        <v>17</v>
      </c>
      <c r="C22" s="1607"/>
      <c r="D22" s="779"/>
      <c r="E22" s="1455"/>
    </row>
    <row r="23" spans="1:5" ht="9.75" x14ac:dyDescent="0.2">
      <c r="A23" s="1284" t="s">
        <v>504</v>
      </c>
      <c r="B23" s="893" t="s">
        <v>794</v>
      </c>
      <c r="C23" s="1608">
        <f>C24+C25</f>
        <v>6000</v>
      </c>
      <c r="D23" s="894">
        <f>D24+D25</f>
        <v>6000</v>
      </c>
      <c r="E23" s="1455">
        <f t="shared" si="0"/>
        <v>1</v>
      </c>
    </row>
    <row r="24" spans="1:5" x14ac:dyDescent="0.15">
      <c r="A24" s="1284" t="s">
        <v>505</v>
      </c>
      <c r="B24" s="895" t="s">
        <v>2492</v>
      </c>
      <c r="C24" s="1609">
        <v>0</v>
      </c>
      <c r="D24" s="779">
        <v>0</v>
      </c>
      <c r="E24" s="1455"/>
    </row>
    <row r="25" spans="1:5" x14ac:dyDescent="0.15">
      <c r="A25" s="1284" t="s">
        <v>506</v>
      </c>
      <c r="B25" s="895" t="s">
        <v>2971</v>
      </c>
      <c r="C25" s="1609">
        <v>6000</v>
      </c>
      <c r="D25" s="779">
        <v>6000</v>
      </c>
      <c r="E25" s="1455">
        <f t="shared" si="0"/>
        <v>1</v>
      </c>
    </row>
    <row r="26" spans="1:5" x14ac:dyDescent="0.15">
      <c r="A26" s="1284"/>
      <c r="B26" s="780"/>
      <c r="C26" s="1606"/>
      <c r="D26" s="779"/>
      <c r="E26" s="1455"/>
    </row>
    <row r="27" spans="1:5" ht="9.75" x14ac:dyDescent="0.2">
      <c r="A27" s="1284" t="s">
        <v>507</v>
      </c>
      <c r="B27" s="896" t="s">
        <v>915</v>
      </c>
      <c r="C27" s="1608">
        <f>SUM(C28:C29)</f>
        <v>10406</v>
      </c>
      <c r="D27" s="894">
        <f>SUM(D28:D29)</f>
        <v>5406</v>
      </c>
      <c r="E27" s="1455">
        <f t="shared" si="0"/>
        <v>0.51950797616759559</v>
      </c>
    </row>
    <row r="28" spans="1:5" s="899" customFormat="1" ht="11.25" customHeight="1" x14ac:dyDescent="0.15">
      <c r="A28" s="1287" t="s">
        <v>2972</v>
      </c>
      <c r="B28" s="897" t="s">
        <v>2766</v>
      </c>
      <c r="C28" s="1610">
        <v>5000</v>
      </c>
      <c r="D28" s="1591">
        <v>0</v>
      </c>
      <c r="E28" s="1455">
        <f t="shared" si="0"/>
        <v>0</v>
      </c>
    </row>
    <row r="29" spans="1:5" s="899" customFormat="1" ht="11.25" customHeight="1" x14ac:dyDescent="0.15">
      <c r="A29" s="1288" t="s">
        <v>2973</v>
      </c>
      <c r="B29" s="897" t="s">
        <v>2770</v>
      </c>
      <c r="C29" s="1610">
        <v>5406</v>
      </c>
      <c r="D29" s="1591">
        <v>5406</v>
      </c>
      <c r="E29" s="1455">
        <f t="shared" si="0"/>
        <v>1</v>
      </c>
    </row>
    <row r="30" spans="1:5" ht="11.25" customHeight="1" x14ac:dyDescent="0.2">
      <c r="A30" s="1284" t="s">
        <v>510</v>
      </c>
      <c r="B30" s="893" t="s">
        <v>911</v>
      </c>
      <c r="C30" s="1608">
        <f>C32+C31+C33</f>
        <v>5430</v>
      </c>
      <c r="D30" s="894">
        <f>D32+D31+D33</f>
        <v>5430</v>
      </c>
      <c r="E30" s="1455">
        <f t="shared" si="0"/>
        <v>1</v>
      </c>
    </row>
    <row r="31" spans="1:5" ht="11.25" customHeight="1" x14ac:dyDescent="0.15">
      <c r="A31" s="1284" t="s">
        <v>511</v>
      </c>
      <c r="B31" s="895" t="s">
        <v>2974</v>
      </c>
      <c r="C31" s="1609">
        <v>200</v>
      </c>
      <c r="D31" s="779">
        <v>200</v>
      </c>
      <c r="E31" s="1455">
        <f t="shared" si="0"/>
        <v>1</v>
      </c>
    </row>
    <row r="32" spans="1:5" ht="11.25" customHeight="1" x14ac:dyDescent="0.15">
      <c r="A32" s="1289" t="s">
        <v>2975</v>
      </c>
      <c r="B32" s="900" t="s">
        <v>847</v>
      </c>
      <c r="C32" s="1609">
        <v>1730</v>
      </c>
      <c r="D32" s="779">
        <v>1730</v>
      </c>
      <c r="E32" s="1455">
        <f t="shared" si="0"/>
        <v>1</v>
      </c>
    </row>
    <row r="33" spans="1:5" ht="11.25" customHeight="1" x14ac:dyDescent="0.15">
      <c r="A33" s="1289" t="s">
        <v>2976</v>
      </c>
      <c r="B33" s="900" t="s">
        <v>2977</v>
      </c>
      <c r="C33" s="1609">
        <v>3500</v>
      </c>
      <c r="D33" s="779">
        <v>3500</v>
      </c>
      <c r="E33" s="1455">
        <f t="shared" si="0"/>
        <v>1</v>
      </c>
    </row>
    <row r="34" spans="1:5" ht="9.75" x14ac:dyDescent="0.2">
      <c r="A34" s="1284" t="s">
        <v>513</v>
      </c>
      <c r="B34" s="896" t="s">
        <v>2767</v>
      </c>
      <c r="C34" s="1608">
        <f>C35</f>
        <v>4749</v>
      </c>
      <c r="D34" s="894">
        <f>D35</f>
        <v>4749</v>
      </c>
      <c r="E34" s="1455">
        <f t="shared" si="0"/>
        <v>1</v>
      </c>
    </row>
    <row r="35" spans="1:5" ht="10.5" customHeight="1" thickBot="1" x14ac:dyDescent="0.2">
      <c r="A35" s="1282" t="s">
        <v>514</v>
      </c>
      <c r="B35" s="895" t="s">
        <v>936</v>
      </c>
      <c r="C35" s="1609">
        <v>4749</v>
      </c>
      <c r="D35" s="779">
        <v>4749</v>
      </c>
      <c r="E35" s="1458">
        <f t="shared" si="0"/>
        <v>1</v>
      </c>
    </row>
    <row r="36" spans="1:5" ht="10.5" thickBot="1" x14ac:dyDescent="0.25">
      <c r="A36" s="1283" t="s">
        <v>515</v>
      </c>
      <c r="B36" s="901" t="s">
        <v>149</v>
      </c>
      <c r="C36" s="1605">
        <f>C23+C27+C30+C34</f>
        <v>26585</v>
      </c>
      <c r="D36" s="891">
        <f>D23+D27+D30+D34</f>
        <v>21585</v>
      </c>
      <c r="E36" s="1457">
        <f t="shared" si="0"/>
        <v>0.81192401730299035</v>
      </c>
    </row>
    <row r="37" spans="1:5" ht="9.75" x14ac:dyDescent="0.2">
      <c r="A37" s="1290"/>
      <c r="B37" s="902"/>
      <c r="C37" s="1608"/>
      <c r="D37" s="779"/>
      <c r="E37" s="1455"/>
    </row>
    <row r="38" spans="1:5" ht="9" thickBot="1" x14ac:dyDescent="0.2">
      <c r="A38" s="1291" t="s">
        <v>516</v>
      </c>
      <c r="B38" s="898" t="s">
        <v>2978</v>
      </c>
      <c r="C38" s="1611">
        <v>23313</v>
      </c>
      <c r="D38" s="779">
        <v>23312</v>
      </c>
      <c r="E38" s="1458">
        <f t="shared" si="0"/>
        <v>0.9999571054776305</v>
      </c>
    </row>
    <row r="39" spans="1:5" ht="10.5" thickBot="1" x14ac:dyDescent="0.25">
      <c r="A39" s="1292" t="s">
        <v>532</v>
      </c>
      <c r="B39" s="901" t="s">
        <v>795</v>
      </c>
      <c r="C39" s="1605">
        <f>C38</f>
        <v>23313</v>
      </c>
      <c r="D39" s="891">
        <f>D38</f>
        <v>23312</v>
      </c>
      <c r="E39" s="1457">
        <f t="shared" si="0"/>
        <v>0.9999571054776305</v>
      </c>
    </row>
    <row r="40" spans="1:5" ht="10.5" thickBot="1" x14ac:dyDescent="0.25">
      <c r="A40" s="1293"/>
      <c r="B40" s="902"/>
      <c r="C40" s="1607"/>
      <c r="D40" s="779"/>
      <c r="E40" s="1457"/>
    </row>
    <row r="41" spans="1:5" ht="10.5" thickBot="1" x14ac:dyDescent="0.25">
      <c r="A41" s="1292" t="s">
        <v>533</v>
      </c>
      <c r="B41" s="901" t="s">
        <v>88</v>
      </c>
      <c r="C41" s="1605">
        <f>C36+C11+C39</f>
        <v>720608</v>
      </c>
      <c r="D41" s="891">
        <f>D36+D11+D39</f>
        <v>715607</v>
      </c>
      <c r="E41" s="1457">
        <f t="shared" si="0"/>
        <v>0.9930600270882366</v>
      </c>
    </row>
    <row r="42" spans="1:5" ht="9.75" x14ac:dyDescent="0.2">
      <c r="A42" s="1284"/>
      <c r="B42" s="902"/>
      <c r="C42" s="1607"/>
      <c r="D42" s="779"/>
      <c r="E42" s="1455"/>
    </row>
    <row r="43" spans="1:5" ht="9.75" x14ac:dyDescent="0.2">
      <c r="A43" s="1284"/>
      <c r="B43" s="903" t="s">
        <v>306</v>
      </c>
      <c r="C43" s="1607"/>
      <c r="D43" s="779"/>
      <c r="E43" s="1455"/>
    </row>
    <row r="44" spans="1:5" x14ac:dyDescent="0.15">
      <c r="A44" s="1284" t="s">
        <v>534</v>
      </c>
      <c r="B44" s="780" t="s">
        <v>2768</v>
      </c>
      <c r="C44" s="1609">
        <f>'[1]Intézm kötelező-nem kötelező'!AA14+'[1]Intézm kötelező-nem kötelező'!AA15</f>
        <v>2371</v>
      </c>
      <c r="D44" s="779">
        <v>2371</v>
      </c>
      <c r="E44" s="1455">
        <f t="shared" si="0"/>
        <v>1</v>
      </c>
    </row>
    <row r="45" spans="1:5" x14ac:dyDescent="0.15">
      <c r="A45" s="1284" t="s">
        <v>535</v>
      </c>
      <c r="B45" s="780" t="s">
        <v>2979</v>
      </c>
      <c r="C45" s="1609">
        <f>'[1]Intézm kötelező-nem kötelező'!AA16</f>
        <v>6583</v>
      </c>
      <c r="D45" s="779">
        <v>6208</v>
      </c>
      <c r="E45" s="1455">
        <f t="shared" si="0"/>
        <v>0.9430350903843232</v>
      </c>
    </row>
    <row r="46" spans="1:5" ht="10.5" thickBot="1" x14ac:dyDescent="0.25">
      <c r="A46" s="1282" t="s">
        <v>536</v>
      </c>
      <c r="B46" s="902" t="s">
        <v>19</v>
      </c>
      <c r="C46" s="1608">
        <f>C44+C45</f>
        <v>8954</v>
      </c>
      <c r="D46" s="1608">
        <f>D44+D45</f>
        <v>8579</v>
      </c>
      <c r="E46" s="1458">
        <f t="shared" si="0"/>
        <v>0.9581192763010945</v>
      </c>
    </row>
    <row r="47" spans="1:5" ht="10.5" thickBot="1" x14ac:dyDescent="0.25">
      <c r="A47" s="1292" t="s">
        <v>537</v>
      </c>
      <c r="B47" s="901" t="s">
        <v>630</v>
      </c>
      <c r="C47" s="1605">
        <f>C46</f>
        <v>8954</v>
      </c>
      <c r="D47" s="891">
        <f>D46</f>
        <v>8579</v>
      </c>
      <c r="E47" s="1457">
        <f t="shared" si="0"/>
        <v>0.9581192763010945</v>
      </c>
    </row>
    <row r="48" spans="1:5" ht="9.75" x14ac:dyDescent="0.2">
      <c r="A48" s="1284"/>
      <c r="B48" s="902"/>
      <c r="C48" s="1607"/>
      <c r="D48" s="779"/>
      <c r="E48" s="1455"/>
    </row>
    <row r="49" spans="1:5" ht="9.75" x14ac:dyDescent="0.2">
      <c r="A49" s="1284"/>
      <c r="B49" s="903" t="s">
        <v>631</v>
      </c>
      <c r="C49" s="1607"/>
      <c r="D49" s="779"/>
      <c r="E49" s="1455"/>
    </row>
    <row r="50" spans="1:5" x14ac:dyDescent="0.15">
      <c r="A50" s="1284" t="s">
        <v>538</v>
      </c>
      <c r="B50" s="780" t="s">
        <v>155</v>
      </c>
      <c r="C50" s="1609">
        <f>'[1]Intézm kötelező-nem kötelező'!AB22+'[1]Intézm kötelező-nem kötelező'!AB25</f>
        <v>1870</v>
      </c>
      <c r="D50" s="1453">
        <v>2203</v>
      </c>
      <c r="E50" s="1455">
        <f t="shared" si="0"/>
        <v>1.1780748663101603</v>
      </c>
    </row>
    <row r="51" spans="1:5" x14ac:dyDescent="0.15">
      <c r="A51" s="1284" t="s">
        <v>539</v>
      </c>
      <c r="B51" s="780" t="s">
        <v>156</v>
      </c>
      <c r="C51" s="1609">
        <v>0</v>
      </c>
      <c r="D51" s="779"/>
      <c r="E51" s="1455"/>
    </row>
    <row r="52" spans="1:5" ht="10.5" thickBot="1" x14ac:dyDescent="0.25">
      <c r="A52" s="1282" t="s">
        <v>540</v>
      </c>
      <c r="B52" s="902" t="s">
        <v>19</v>
      </c>
      <c r="C52" s="1608">
        <f>SUM(C50:C51)</f>
        <v>1870</v>
      </c>
      <c r="D52" s="894">
        <f>SUM(D50:D51)</f>
        <v>2203</v>
      </c>
      <c r="E52" s="1458">
        <f t="shared" si="0"/>
        <v>1.1780748663101603</v>
      </c>
    </row>
    <row r="53" spans="1:5" ht="10.5" thickBot="1" x14ac:dyDescent="0.25">
      <c r="A53" s="1292" t="s">
        <v>588</v>
      </c>
      <c r="B53" s="901" t="s">
        <v>157</v>
      </c>
      <c r="C53" s="1605">
        <f>C52</f>
        <v>1870</v>
      </c>
      <c r="D53" s="891">
        <f>D52</f>
        <v>2203</v>
      </c>
      <c r="E53" s="1457">
        <f t="shared" si="0"/>
        <v>1.1780748663101603</v>
      </c>
    </row>
    <row r="54" spans="1:5" ht="9.75" x14ac:dyDescent="0.2">
      <c r="A54" s="1284"/>
      <c r="B54" s="902"/>
      <c r="C54" s="1607"/>
      <c r="D54" s="779"/>
      <c r="E54" s="1455"/>
    </row>
    <row r="55" spans="1:5" ht="9.75" x14ac:dyDescent="0.2">
      <c r="A55" s="1284"/>
      <c r="B55" s="903" t="s">
        <v>865</v>
      </c>
      <c r="C55" s="1607"/>
      <c r="D55" s="779"/>
      <c r="E55" s="1455"/>
    </row>
    <row r="56" spans="1:5" x14ac:dyDescent="0.15">
      <c r="A56" s="1284" t="s">
        <v>589</v>
      </c>
      <c r="B56" s="780" t="s">
        <v>155</v>
      </c>
      <c r="C56" s="1609">
        <v>0</v>
      </c>
      <c r="D56" s="1592"/>
      <c r="E56" s="1455"/>
    </row>
    <row r="57" spans="1:5" x14ac:dyDescent="0.15">
      <c r="A57" s="1284" t="s">
        <v>2980</v>
      </c>
      <c r="B57" s="780" t="s">
        <v>2981</v>
      </c>
      <c r="C57" s="1609">
        <v>3382</v>
      </c>
      <c r="D57" s="1453">
        <v>3382</v>
      </c>
      <c r="E57" s="1455">
        <f t="shared" si="0"/>
        <v>1</v>
      </c>
    </row>
    <row r="58" spans="1:5" x14ac:dyDescent="0.15">
      <c r="A58" s="1284" t="s">
        <v>2982</v>
      </c>
      <c r="B58" s="780" t="s">
        <v>2983</v>
      </c>
      <c r="C58" s="1609">
        <v>2715</v>
      </c>
      <c r="D58" s="1453">
        <v>2715</v>
      </c>
      <c r="E58" s="1455">
        <f t="shared" si="0"/>
        <v>1</v>
      </c>
    </row>
    <row r="59" spans="1:5" ht="9.75" x14ac:dyDescent="0.2">
      <c r="A59" s="1284" t="s">
        <v>591</v>
      </c>
      <c r="B59" s="902" t="s">
        <v>19</v>
      </c>
      <c r="C59" s="1608">
        <f>C56+C57+C58</f>
        <v>6097</v>
      </c>
      <c r="D59" s="894">
        <f>D56+D57+D58</f>
        <v>6097</v>
      </c>
      <c r="E59" s="1455">
        <f t="shared" si="0"/>
        <v>1</v>
      </c>
    </row>
    <row r="60" spans="1:5" x14ac:dyDescent="0.15">
      <c r="A60" s="1672" t="s">
        <v>3093</v>
      </c>
      <c r="B60" s="780" t="s">
        <v>2497</v>
      </c>
      <c r="C60" s="1609">
        <v>619</v>
      </c>
      <c r="D60" s="1453">
        <v>596</v>
      </c>
      <c r="E60" s="1455">
        <f t="shared" si="0"/>
        <v>0.96284329563812598</v>
      </c>
    </row>
    <row r="61" spans="1:5" x14ac:dyDescent="0.15">
      <c r="A61" s="1672" t="s">
        <v>3094</v>
      </c>
      <c r="B61" s="780" t="s">
        <v>3095</v>
      </c>
      <c r="C61" s="1609"/>
      <c r="D61" s="879">
        <v>267</v>
      </c>
      <c r="E61" s="1455"/>
    </row>
    <row r="62" spans="1:5" ht="10.5" thickBot="1" x14ac:dyDescent="0.25">
      <c r="A62" s="1282" t="s">
        <v>616</v>
      </c>
      <c r="B62" s="902" t="s">
        <v>795</v>
      </c>
      <c r="C62" s="1608">
        <f t="shared" ref="C62" si="1">C60</f>
        <v>619</v>
      </c>
      <c r="D62" s="894">
        <f>D60+D61</f>
        <v>863</v>
      </c>
      <c r="E62" s="1458">
        <f t="shared" si="0"/>
        <v>1.3941841680129241</v>
      </c>
    </row>
    <row r="63" spans="1:5" ht="10.5" thickBot="1" x14ac:dyDescent="0.25">
      <c r="A63" s="1292" t="s">
        <v>617</v>
      </c>
      <c r="B63" s="901" t="s">
        <v>866</v>
      </c>
      <c r="C63" s="1605">
        <f t="shared" ref="C63:D63" si="2">C59+C62</f>
        <v>6716</v>
      </c>
      <c r="D63" s="891">
        <f t="shared" si="2"/>
        <v>6960</v>
      </c>
      <c r="E63" s="1457">
        <f t="shared" si="0"/>
        <v>1.0363311494937464</v>
      </c>
    </row>
    <row r="64" spans="1:5" ht="9.75" x14ac:dyDescent="0.2">
      <c r="A64" s="1284"/>
      <c r="B64" s="902"/>
      <c r="C64" s="1606"/>
      <c r="D64" s="779"/>
      <c r="E64" s="1455"/>
    </row>
    <row r="65" spans="1:5" ht="9.75" x14ac:dyDescent="0.2">
      <c r="A65" s="1284"/>
      <c r="B65" s="903" t="s">
        <v>90</v>
      </c>
      <c r="C65" s="1606"/>
      <c r="D65" s="779"/>
      <c r="E65" s="1455"/>
    </row>
    <row r="66" spans="1:5" ht="9.75" x14ac:dyDescent="0.2">
      <c r="A66" s="1284" t="s">
        <v>110</v>
      </c>
      <c r="B66" s="902" t="s">
        <v>17</v>
      </c>
      <c r="C66" s="1606"/>
      <c r="D66" s="779"/>
      <c r="E66" s="1455"/>
    </row>
    <row r="67" spans="1:5" x14ac:dyDescent="0.15">
      <c r="A67" s="1284" t="s">
        <v>111</v>
      </c>
      <c r="B67" s="780" t="s">
        <v>89</v>
      </c>
      <c r="C67" s="1609">
        <f>'[1]Intézm kötelező-nem kötelező'!AA65</f>
        <v>15000</v>
      </c>
      <c r="D67" s="1453">
        <v>10382</v>
      </c>
      <c r="E67" s="1455">
        <f t="shared" si="0"/>
        <v>0.69213333333333338</v>
      </c>
    </row>
    <row r="68" spans="1:5" x14ac:dyDescent="0.15">
      <c r="A68" s="1284" t="s">
        <v>112</v>
      </c>
      <c r="B68" s="780" t="s">
        <v>279</v>
      </c>
      <c r="C68" s="1609">
        <f>'[1]Intézm kötelező-nem kötelező'!AA67</f>
        <v>15644</v>
      </c>
      <c r="D68" s="1453">
        <v>16443</v>
      </c>
      <c r="E68" s="1455">
        <f t="shared" si="0"/>
        <v>1.05107389414472</v>
      </c>
    </row>
    <row r="69" spans="1:5" x14ac:dyDescent="0.15">
      <c r="A69" s="1284" t="s">
        <v>115</v>
      </c>
      <c r="B69" s="780" t="s">
        <v>280</v>
      </c>
      <c r="C69" s="1609">
        <v>420</v>
      </c>
      <c r="D69" s="1453">
        <v>386</v>
      </c>
      <c r="E69" s="1455">
        <f t="shared" si="0"/>
        <v>0.919047619047619</v>
      </c>
    </row>
    <row r="70" spans="1:5" x14ac:dyDescent="0.15">
      <c r="A70" s="1284" t="s">
        <v>118</v>
      </c>
      <c r="B70" s="780" t="s">
        <v>3096</v>
      </c>
      <c r="C70" s="1609">
        <v>0</v>
      </c>
      <c r="D70" s="1453">
        <v>537</v>
      </c>
      <c r="E70" s="1455"/>
    </row>
    <row r="71" spans="1:5" x14ac:dyDescent="0.15">
      <c r="A71" s="1672" t="s">
        <v>3097</v>
      </c>
      <c r="B71" s="780" t="s">
        <v>3098</v>
      </c>
      <c r="C71" s="1609"/>
      <c r="D71" s="1453">
        <v>34</v>
      </c>
      <c r="E71" s="1455"/>
    </row>
    <row r="72" spans="1:5" x14ac:dyDescent="0.15">
      <c r="A72" s="1672" t="s">
        <v>3099</v>
      </c>
      <c r="B72" s="780" t="s">
        <v>155</v>
      </c>
      <c r="C72" s="1609">
        <v>326</v>
      </c>
      <c r="D72" s="1453">
        <v>1256</v>
      </c>
      <c r="E72" s="1455">
        <f t="shared" si="0"/>
        <v>3.852760736196319</v>
      </c>
    </row>
    <row r="73" spans="1:5" ht="10.5" thickBot="1" x14ac:dyDescent="0.25">
      <c r="A73" s="1282" t="s">
        <v>120</v>
      </c>
      <c r="B73" s="902" t="s">
        <v>19</v>
      </c>
      <c r="C73" s="1608">
        <f>SUM(C67:C72)</f>
        <v>31390</v>
      </c>
      <c r="D73" s="1608">
        <f>SUM(D67:D72)</f>
        <v>29038</v>
      </c>
      <c r="E73" s="1458">
        <f t="shared" si="0"/>
        <v>0.92507167887862374</v>
      </c>
    </row>
    <row r="74" spans="1:5" ht="10.5" thickBot="1" x14ac:dyDescent="0.25">
      <c r="A74" s="1292" t="s">
        <v>121</v>
      </c>
      <c r="B74" s="904" t="s">
        <v>91</v>
      </c>
      <c r="C74" s="1605">
        <f>C73</f>
        <v>31390</v>
      </c>
      <c r="D74" s="891">
        <f>D73</f>
        <v>29038</v>
      </c>
      <c r="E74" s="1457">
        <f t="shared" si="0"/>
        <v>0.92507167887862374</v>
      </c>
    </row>
    <row r="75" spans="1:5" s="886" customFormat="1" ht="9.75" x14ac:dyDescent="0.2">
      <c r="A75" s="1284"/>
      <c r="B75" s="902"/>
      <c r="C75" s="1607"/>
      <c r="D75" s="1593"/>
      <c r="E75" s="1455"/>
    </row>
    <row r="76" spans="1:5" s="886" customFormat="1" ht="9.75" x14ac:dyDescent="0.2">
      <c r="A76" s="1284" t="s">
        <v>124</v>
      </c>
      <c r="B76" s="902" t="s">
        <v>18</v>
      </c>
      <c r="C76" s="1608">
        <f>C36+C52+C73+C46+C59</f>
        <v>74896</v>
      </c>
      <c r="D76" s="894">
        <f>D36+D52+D73+D46+D59</f>
        <v>67502</v>
      </c>
      <c r="E76" s="1455">
        <f t="shared" si="0"/>
        <v>0.90127643665883361</v>
      </c>
    </row>
    <row r="77" spans="1:5" ht="9.75" x14ac:dyDescent="0.2">
      <c r="A77" s="1284" t="s">
        <v>127</v>
      </c>
      <c r="B77" s="902" t="s">
        <v>92</v>
      </c>
      <c r="C77" s="1608">
        <f>C39+C62</f>
        <v>23932</v>
      </c>
      <c r="D77" s="894">
        <f>D39+D62</f>
        <v>24175</v>
      </c>
      <c r="E77" s="1455">
        <f t="shared" si="0"/>
        <v>1.0101537690122013</v>
      </c>
    </row>
    <row r="78" spans="1:5" ht="10.5" thickBot="1" x14ac:dyDescent="0.25">
      <c r="A78" s="1282"/>
      <c r="B78" s="902"/>
      <c r="C78" s="1609"/>
      <c r="D78" s="779"/>
      <c r="E78" s="1458"/>
    </row>
    <row r="79" spans="1:5" s="895" customFormat="1" ht="10.5" thickBot="1" x14ac:dyDescent="0.25">
      <c r="A79" s="1612" t="s">
        <v>130</v>
      </c>
      <c r="B79" s="901" t="s">
        <v>93</v>
      </c>
      <c r="C79" s="1605">
        <f>C41+C47+C53+C63+C74</f>
        <v>769538</v>
      </c>
      <c r="D79" s="891">
        <f>D41+D47+D53+D63+D74</f>
        <v>762387</v>
      </c>
      <c r="E79" s="1613">
        <f t="shared" ref="E79" si="3">D79/C79</f>
        <v>0.99070741145986296</v>
      </c>
    </row>
    <row r="80" spans="1:5" s="895" customFormat="1" ht="9.75" x14ac:dyDescent="0.2">
      <c r="A80" s="1280"/>
      <c r="B80" s="780"/>
      <c r="C80" s="905"/>
    </row>
    <row r="81" spans="2:2" x14ac:dyDescent="0.15">
      <c r="B81" s="780"/>
    </row>
    <row r="82" spans="2:2" x14ac:dyDescent="0.15">
      <c r="B82" s="780"/>
    </row>
    <row r="83" spans="2:2" ht="9.75" x14ac:dyDescent="0.2">
      <c r="B83" s="902"/>
    </row>
    <row r="84" spans="2:2" ht="9.75" x14ac:dyDescent="0.2">
      <c r="B84" s="902"/>
    </row>
    <row r="86" spans="2:2" ht="9.75" x14ac:dyDescent="0.2">
      <c r="B86" s="902"/>
    </row>
    <row r="87" spans="2:2" ht="9.75" x14ac:dyDescent="0.2">
      <c r="B87" s="902"/>
    </row>
    <row r="88" spans="2:2" ht="9.75" x14ac:dyDescent="0.2">
      <c r="B88" s="902"/>
    </row>
    <row r="89" spans="2:2" ht="9.75" x14ac:dyDescent="0.2">
      <c r="B89" s="902"/>
    </row>
    <row r="90" spans="2:2" ht="9.75" x14ac:dyDescent="0.2">
      <c r="B90" s="902"/>
    </row>
    <row r="91" spans="2:2" x14ac:dyDescent="0.15">
      <c r="B91" s="780"/>
    </row>
    <row r="92" spans="2:2" ht="9.75" x14ac:dyDescent="0.2">
      <c r="B92" s="902"/>
    </row>
    <row r="93" spans="2:2" ht="9.75" x14ac:dyDescent="0.2">
      <c r="B93" s="902"/>
    </row>
    <row r="94" spans="2:2" ht="9.75" x14ac:dyDescent="0.2">
      <c r="B94" s="902"/>
    </row>
    <row r="95" spans="2:2" ht="9.75" x14ac:dyDescent="0.2">
      <c r="B95" s="902"/>
    </row>
  </sheetData>
  <sheetProtection selectLockedCells="1" selectUnlockedCells="1"/>
  <mergeCells count="10">
    <mergeCell ref="D7:D8"/>
    <mergeCell ref="E7:E8"/>
    <mergeCell ref="B6:E6"/>
    <mergeCell ref="A1:E1"/>
    <mergeCell ref="A3:E3"/>
    <mergeCell ref="A4:E4"/>
    <mergeCell ref="A5:E5"/>
    <mergeCell ref="B7:B8"/>
    <mergeCell ref="A7:A8"/>
    <mergeCell ref="C7:C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7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-0.249977111117893"/>
    <pageSetUpPr fitToPage="1"/>
  </sheetPr>
  <dimension ref="A1:I33"/>
  <sheetViews>
    <sheetView workbookViewId="0">
      <pane ySplit="1" topLeftCell="A5" activePane="bottomLeft" state="frozen"/>
      <selection activeCell="B65" sqref="B65"/>
      <selection pane="bottomLeft" activeCell="M22" sqref="M22"/>
    </sheetView>
  </sheetViews>
  <sheetFormatPr defaultColWidth="9.140625" defaultRowHeight="14.45" customHeight="1" x14ac:dyDescent="0.2"/>
  <cols>
    <col min="1" max="1" width="9.140625" style="761"/>
    <col min="2" max="2" width="5.140625" style="1301" customWidth="1"/>
    <col min="3" max="3" width="50.42578125" style="926" customWidth="1"/>
    <col min="4" max="4" width="13.5703125" style="760" customWidth="1"/>
    <col min="5" max="7" width="0" style="763" hidden="1" customWidth="1"/>
    <col min="8" max="8" width="9.140625" style="761"/>
    <col min="9" max="9" width="12.5703125" style="761" customWidth="1"/>
    <col min="10" max="16384" width="9.140625" style="761"/>
  </cols>
  <sheetData>
    <row r="1" spans="1:9" ht="14.45" customHeight="1" x14ac:dyDescent="0.2">
      <c r="B1" s="1952" t="s">
        <v>3024</v>
      </c>
      <c r="C1" s="1952"/>
      <c r="D1" s="1952"/>
      <c r="E1" s="1952"/>
      <c r="F1" s="1952"/>
      <c r="G1" s="1952"/>
      <c r="H1" s="1952"/>
      <c r="I1" s="1952"/>
    </row>
    <row r="2" spans="1:9" ht="14.45" customHeight="1" x14ac:dyDescent="0.2">
      <c r="B2" s="1952"/>
      <c r="C2" s="1952"/>
      <c r="D2" s="1952"/>
      <c r="E2" s="1952"/>
      <c r="F2" s="1952"/>
      <c r="G2" s="1952"/>
      <c r="H2" s="1952"/>
      <c r="I2" s="1952"/>
    </row>
    <row r="3" spans="1:9" ht="14.45" customHeight="1" x14ac:dyDescent="0.2">
      <c r="B3" s="1953" t="s">
        <v>53</v>
      </c>
      <c r="C3" s="1953"/>
      <c r="D3" s="1953"/>
      <c r="E3" s="1953"/>
      <c r="F3" s="1953"/>
      <c r="G3" s="1953"/>
      <c r="H3" s="1953"/>
      <c r="I3" s="1953"/>
    </row>
    <row r="4" spans="1:9" s="796" customFormat="1" ht="14.45" customHeight="1" x14ac:dyDescent="0.15">
      <c r="B4" s="1954" t="s">
        <v>2769</v>
      </c>
      <c r="C4" s="1954"/>
      <c r="D4" s="1954"/>
      <c r="E4" s="1954"/>
      <c r="F4" s="1954"/>
      <c r="G4" s="1954"/>
      <c r="H4" s="1954"/>
      <c r="I4" s="1954"/>
    </row>
    <row r="5" spans="1:9" s="796" customFormat="1" ht="14.45" customHeight="1" x14ac:dyDescent="0.15"/>
    <row r="6" spans="1:9" ht="14.45" customHeight="1" x14ac:dyDescent="0.2">
      <c r="B6" s="1888" t="s">
        <v>410</v>
      </c>
      <c r="C6" s="1888"/>
      <c r="D6" s="1888"/>
      <c r="E6" s="1888"/>
      <c r="F6" s="1888"/>
      <c r="G6" s="1888"/>
      <c r="H6" s="1888"/>
      <c r="I6" s="1888"/>
    </row>
    <row r="7" spans="1:9" s="828" customFormat="1" ht="27" customHeight="1" x14ac:dyDescent="0.2">
      <c r="B7" s="1955" t="s">
        <v>55</v>
      </c>
      <c r="C7" s="1948" t="s">
        <v>82</v>
      </c>
      <c r="D7" s="1948" t="s">
        <v>3058</v>
      </c>
      <c r="E7" s="793"/>
      <c r="H7" s="1950" t="s">
        <v>3055</v>
      </c>
      <c r="I7" s="1950" t="s">
        <v>3056</v>
      </c>
    </row>
    <row r="8" spans="1:9" s="828" customFormat="1" ht="18" customHeight="1" x14ac:dyDescent="0.2">
      <c r="B8" s="1956"/>
      <c r="C8" s="1949"/>
      <c r="D8" s="1949"/>
      <c r="E8" s="793"/>
      <c r="H8" s="1951"/>
      <c r="I8" s="1951"/>
    </row>
    <row r="9" spans="1:9" s="828" customFormat="1" ht="14.45" customHeight="1" x14ac:dyDescent="0.2">
      <c r="A9" s="907"/>
      <c r="B9" s="1294"/>
      <c r="C9" s="908"/>
      <c r="D9" s="840"/>
      <c r="E9" s="793"/>
      <c r="H9" s="1459"/>
      <c r="I9" s="1459"/>
    </row>
    <row r="10" spans="1:9" s="828" customFormat="1" ht="14.45" customHeight="1" x14ac:dyDescent="0.2">
      <c r="A10" s="907"/>
      <c r="B10" s="1294"/>
      <c r="C10" s="909" t="s">
        <v>83</v>
      </c>
      <c r="D10" s="840"/>
      <c r="E10" s="793"/>
      <c r="H10" s="1460"/>
      <c r="I10" s="1460"/>
    </row>
    <row r="11" spans="1:9" s="828" customFormat="1" ht="14.45" customHeight="1" x14ac:dyDescent="0.2">
      <c r="A11" s="907"/>
      <c r="B11" s="1294"/>
      <c r="C11" s="910" t="s">
        <v>850</v>
      </c>
      <c r="D11" s="791"/>
      <c r="E11" s="793"/>
      <c r="H11" s="1460"/>
      <c r="I11" s="1460"/>
    </row>
    <row r="12" spans="1:9" s="828" customFormat="1" ht="14.45" customHeight="1" x14ac:dyDescent="0.2">
      <c r="A12" s="907"/>
      <c r="B12" s="1294" t="s">
        <v>455</v>
      </c>
      <c r="C12" s="911" t="s">
        <v>2493</v>
      </c>
      <c r="D12" s="781">
        <v>39069</v>
      </c>
      <c r="E12" s="793"/>
      <c r="H12" s="1517">
        <v>39069</v>
      </c>
      <c r="I12" s="1463">
        <f>H12/D12</f>
        <v>1</v>
      </c>
    </row>
    <row r="13" spans="1:9" s="828" customFormat="1" ht="14.45" customHeight="1" thickBot="1" x14ac:dyDescent="0.25">
      <c r="A13" s="907"/>
      <c r="B13" s="1294" t="s">
        <v>463</v>
      </c>
      <c r="C13" s="911" t="s">
        <v>266</v>
      </c>
      <c r="D13" s="781">
        <v>0</v>
      </c>
      <c r="E13" s="793"/>
      <c r="H13" s="1462">
        <v>4</v>
      </c>
      <c r="I13" s="1464"/>
    </row>
    <row r="14" spans="1:9" s="828" customFormat="1" ht="14.45" customHeight="1" thickBot="1" x14ac:dyDescent="0.25">
      <c r="B14" s="1295" t="s">
        <v>464</v>
      </c>
      <c r="C14" s="912" t="s">
        <v>852</v>
      </c>
      <c r="D14" s="802">
        <f>SUM(D12:D13)</f>
        <v>39069</v>
      </c>
      <c r="E14" s="802">
        <f t="shared" ref="E14:H14" si="0">SUM(E12:E13)</f>
        <v>0</v>
      </c>
      <c r="F14" s="802">
        <f t="shared" si="0"/>
        <v>0</v>
      </c>
      <c r="G14" s="802">
        <f t="shared" si="0"/>
        <v>0</v>
      </c>
      <c r="H14" s="802">
        <f t="shared" si="0"/>
        <v>39073</v>
      </c>
      <c r="I14" s="1466">
        <f t="shared" ref="I14:I33" si="1">H14/D14</f>
        <v>1.000102382963475</v>
      </c>
    </row>
    <row r="15" spans="1:9" s="828" customFormat="1" ht="14.45" customHeight="1" thickBot="1" x14ac:dyDescent="0.25">
      <c r="A15" s="907"/>
      <c r="B15" s="1294"/>
      <c r="C15" s="913"/>
      <c r="D15" s="801"/>
      <c r="E15" s="793"/>
      <c r="H15" s="1460"/>
      <c r="I15" s="1465"/>
    </row>
    <row r="16" spans="1:9" s="828" customFormat="1" ht="14.45" customHeight="1" thickBot="1" x14ac:dyDescent="0.25">
      <c r="B16" s="1295" t="s">
        <v>465</v>
      </c>
      <c r="C16" s="912" t="s">
        <v>267</v>
      </c>
      <c r="D16" s="802">
        <v>0</v>
      </c>
      <c r="E16" s="802">
        <v>0</v>
      </c>
      <c r="F16" s="802">
        <v>0</v>
      </c>
      <c r="G16" s="802">
        <v>0</v>
      </c>
      <c r="H16" s="802">
        <v>0</v>
      </c>
      <c r="I16" s="1466"/>
    </row>
    <row r="17" spans="1:9" s="828" customFormat="1" ht="14.45" customHeight="1" thickBot="1" x14ac:dyDescent="0.25">
      <c r="A17" s="907"/>
      <c r="B17" s="1294"/>
      <c r="C17" s="913"/>
      <c r="D17" s="799"/>
      <c r="E17" s="793"/>
      <c r="H17" s="1460"/>
      <c r="I17" s="1465"/>
    </row>
    <row r="18" spans="1:9" s="828" customFormat="1" ht="14.45" customHeight="1" thickBot="1" x14ac:dyDescent="0.25">
      <c r="B18" s="1295" t="s">
        <v>466</v>
      </c>
      <c r="C18" s="912" t="s">
        <v>851</v>
      </c>
      <c r="D18" s="802">
        <v>0</v>
      </c>
      <c r="E18" s="802">
        <v>0</v>
      </c>
      <c r="F18" s="802">
        <v>0</v>
      </c>
      <c r="G18" s="802">
        <v>0</v>
      </c>
      <c r="H18" s="802">
        <v>0</v>
      </c>
      <c r="I18" s="1466"/>
    </row>
    <row r="19" spans="1:9" s="828" customFormat="1" ht="14.45" customHeight="1" x14ac:dyDescent="0.2">
      <c r="A19" s="907"/>
      <c r="B19" s="1294"/>
      <c r="C19" s="915"/>
      <c r="D19" s="916"/>
      <c r="E19" s="793"/>
      <c r="H19" s="1460"/>
      <c r="I19" s="1463"/>
    </row>
    <row r="20" spans="1:9" s="796" customFormat="1" ht="14.45" customHeight="1" x14ac:dyDescent="0.2">
      <c r="A20" s="806"/>
      <c r="B20" s="1294"/>
      <c r="C20" s="917" t="s">
        <v>2494</v>
      </c>
      <c r="D20" s="918"/>
      <c r="E20" s="795"/>
      <c r="H20" s="1462"/>
      <c r="I20" s="1463"/>
    </row>
    <row r="21" spans="1:9" s="796" customFormat="1" ht="22.5" x14ac:dyDescent="0.2">
      <c r="A21" s="806"/>
      <c r="B21" s="1294" t="s">
        <v>467</v>
      </c>
      <c r="C21" s="919" t="s">
        <v>2770</v>
      </c>
      <c r="D21" s="781">
        <v>94593</v>
      </c>
      <c r="E21" s="795"/>
      <c r="H21" s="1517">
        <v>91003</v>
      </c>
      <c r="I21" s="1463">
        <f t="shared" si="1"/>
        <v>0.9620479316651338</v>
      </c>
    </row>
    <row r="22" spans="1:9" s="796" customFormat="1" ht="14.45" customHeight="1" thickBot="1" x14ac:dyDescent="0.25">
      <c r="A22" s="806"/>
      <c r="B22" s="1294" t="s">
        <v>468</v>
      </c>
      <c r="C22" s="736" t="s">
        <v>2984</v>
      </c>
      <c r="D22" s="781">
        <v>19159</v>
      </c>
      <c r="E22" s="795"/>
      <c r="H22" s="1517">
        <v>19159</v>
      </c>
      <c r="I22" s="1464">
        <f t="shared" si="1"/>
        <v>1</v>
      </c>
    </row>
    <row r="23" spans="1:9" ht="14.45" customHeight="1" thickBot="1" x14ac:dyDescent="0.25">
      <c r="B23" s="1295" t="s">
        <v>469</v>
      </c>
      <c r="C23" s="920" t="s">
        <v>848</v>
      </c>
      <c r="D23" s="921">
        <f>D21+D22</f>
        <v>113752</v>
      </c>
      <c r="E23" s="921">
        <f t="shared" ref="E23:H23" si="2">E21+E22</f>
        <v>0</v>
      </c>
      <c r="F23" s="921">
        <f t="shared" si="2"/>
        <v>0</v>
      </c>
      <c r="G23" s="921">
        <f t="shared" si="2"/>
        <v>0</v>
      </c>
      <c r="H23" s="921">
        <f t="shared" si="2"/>
        <v>110162</v>
      </c>
      <c r="I23" s="1466">
        <f t="shared" si="1"/>
        <v>0.96844011533863139</v>
      </c>
    </row>
    <row r="24" spans="1:9" ht="14.45" customHeight="1" x14ac:dyDescent="0.2">
      <c r="B24" s="1296"/>
      <c r="C24" s="1297"/>
      <c r="D24" s="1298"/>
      <c r="E24" s="760"/>
      <c r="F24" s="761"/>
      <c r="G24" s="761"/>
      <c r="H24" s="1462"/>
      <c r="I24" s="1463"/>
    </row>
    <row r="25" spans="1:9" s="1594" customFormat="1" ht="22.5" x14ac:dyDescent="0.2">
      <c r="B25" s="1299" t="s">
        <v>470</v>
      </c>
      <c r="C25" s="736" t="s">
        <v>2985</v>
      </c>
      <c r="D25" s="1595">
        <v>1100</v>
      </c>
      <c r="E25" s="1596"/>
      <c r="H25" s="1597">
        <v>1100</v>
      </c>
      <c r="I25" s="1496">
        <f t="shared" si="1"/>
        <v>1</v>
      </c>
    </row>
    <row r="26" spans="1:9" ht="14.45" customHeight="1" thickBot="1" x14ac:dyDescent="0.25">
      <c r="A26" s="922"/>
      <c r="B26" s="1294" t="s">
        <v>500</v>
      </c>
      <c r="C26" s="926" t="s">
        <v>2986</v>
      </c>
      <c r="D26" s="1300">
        <v>14327</v>
      </c>
      <c r="E26" s="760"/>
      <c r="F26" s="761"/>
      <c r="G26" s="761"/>
      <c r="H26" s="1462">
        <v>14326</v>
      </c>
      <c r="I26" s="1464">
        <f t="shared" si="1"/>
        <v>0.99993020171703773</v>
      </c>
    </row>
    <row r="27" spans="1:9" ht="14.45" customHeight="1" thickBot="1" x14ac:dyDescent="0.25">
      <c r="B27" s="1295" t="s">
        <v>501</v>
      </c>
      <c r="C27" s="912" t="s">
        <v>849</v>
      </c>
      <c r="D27" s="921">
        <f>D26+D25</f>
        <v>15427</v>
      </c>
      <c r="E27" s="921">
        <f t="shared" ref="E27:H27" si="3">E26+E25</f>
        <v>0</v>
      </c>
      <c r="F27" s="921">
        <f t="shared" si="3"/>
        <v>0</v>
      </c>
      <c r="G27" s="921">
        <f t="shared" si="3"/>
        <v>0</v>
      </c>
      <c r="H27" s="921">
        <f t="shared" si="3"/>
        <v>15426</v>
      </c>
      <c r="I27" s="1466">
        <f t="shared" si="1"/>
        <v>0.99993517858300385</v>
      </c>
    </row>
    <row r="28" spans="1:9" ht="14.45" customHeight="1" x14ac:dyDescent="0.2">
      <c r="A28" s="922"/>
      <c r="B28" s="1294"/>
      <c r="C28" s="913"/>
      <c r="D28" s="923"/>
      <c r="E28" s="760"/>
      <c r="F28" s="761"/>
      <c r="G28" s="761"/>
      <c r="H28" s="1462"/>
      <c r="I28" s="1463"/>
    </row>
    <row r="29" spans="1:9" s="828" customFormat="1" ht="14.45" customHeight="1" x14ac:dyDescent="0.2">
      <c r="A29" s="907"/>
      <c r="B29" s="1294"/>
      <c r="C29" s="924" t="s">
        <v>2771</v>
      </c>
      <c r="D29" s="925"/>
      <c r="E29" s="793"/>
      <c r="H29" s="1460"/>
      <c r="I29" s="1463"/>
    </row>
    <row r="30" spans="1:9" s="828" customFormat="1" ht="14.45" customHeight="1" thickBot="1" x14ac:dyDescent="0.25">
      <c r="A30" s="907"/>
      <c r="B30" s="1294" t="s">
        <v>502</v>
      </c>
      <c r="C30" s="926" t="s">
        <v>94</v>
      </c>
      <c r="D30" s="836">
        <f>'[1]hitelállomány '!H25</f>
        <v>2482</v>
      </c>
      <c r="E30" s="793"/>
      <c r="H30" s="1517">
        <v>2328</v>
      </c>
      <c r="I30" s="1464">
        <f t="shared" si="1"/>
        <v>0.93795326349717967</v>
      </c>
    </row>
    <row r="31" spans="1:9" s="828" customFormat="1" ht="14.45" customHeight="1" thickBot="1" x14ac:dyDescent="0.25">
      <c r="B31" s="1295" t="s">
        <v>503</v>
      </c>
      <c r="C31" s="912" t="s">
        <v>2772</v>
      </c>
      <c r="D31" s="921">
        <f>SUM(D30:D30)</f>
        <v>2482</v>
      </c>
      <c r="E31" s="921">
        <f t="shared" ref="E31:H31" si="4">SUM(E30:E30)</f>
        <v>0</v>
      </c>
      <c r="F31" s="921">
        <f t="shared" si="4"/>
        <v>0</v>
      </c>
      <c r="G31" s="921">
        <f t="shared" si="4"/>
        <v>0</v>
      </c>
      <c r="H31" s="921">
        <f t="shared" si="4"/>
        <v>2328</v>
      </c>
      <c r="I31" s="1466">
        <f t="shared" si="1"/>
        <v>0.93795326349717967</v>
      </c>
    </row>
    <row r="32" spans="1:9" s="828" customFormat="1" ht="14.45" customHeight="1" thickBot="1" x14ac:dyDescent="0.25">
      <c r="A32" s="907"/>
      <c r="B32" s="1294"/>
      <c r="C32" s="913"/>
      <c r="D32" s="927"/>
      <c r="E32" s="793"/>
      <c r="H32" s="1460"/>
      <c r="I32" s="1465"/>
    </row>
    <row r="33" spans="2:9" s="828" customFormat="1" ht="14.45" customHeight="1" thickBot="1" x14ac:dyDescent="0.25">
      <c r="B33" s="1295" t="s">
        <v>504</v>
      </c>
      <c r="C33" s="912" t="s">
        <v>95</v>
      </c>
      <c r="D33" s="921">
        <f>D14+D23+D27+D31+D18+D16</f>
        <v>170730</v>
      </c>
      <c r="E33" s="921">
        <f t="shared" ref="E33:H33" si="5">E14+E23+E27+E31+E18+E16</f>
        <v>0</v>
      </c>
      <c r="F33" s="921">
        <f t="shared" si="5"/>
        <v>0</v>
      </c>
      <c r="G33" s="921">
        <f t="shared" si="5"/>
        <v>0</v>
      </c>
      <c r="H33" s="921">
        <f t="shared" si="5"/>
        <v>166989</v>
      </c>
      <c r="I33" s="1466">
        <f t="shared" si="1"/>
        <v>0.97808820945352315</v>
      </c>
    </row>
  </sheetData>
  <sheetProtection selectLockedCells="1" selectUnlockedCells="1"/>
  <mergeCells count="9">
    <mergeCell ref="D7:D8"/>
    <mergeCell ref="H7:H8"/>
    <mergeCell ref="I7:I8"/>
    <mergeCell ref="B6:I6"/>
    <mergeCell ref="B1:I2"/>
    <mergeCell ref="B3:I3"/>
    <mergeCell ref="B4:I4"/>
    <mergeCell ref="B7:B8"/>
    <mergeCell ref="C7:C8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-0.249977111117893"/>
  </sheetPr>
  <dimension ref="A1:G82"/>
  <sheetViews>
    <sheetView topLeftCell="B28" workbookViewId="0">
      <selection activeCell="E83" sqref="E83"/>
    </sheetView>
  </sheetViews>
  <sheetFormatPr defaultColWidth="9.140625" defaultRowHeight="12" x14ac:dyDescent="0.2"/>
  <cols>
    <col min="1" max="1" width="3.7109375" style="928" hidden="1" customWidth="1"/>
    <col min="2" max="2" width="3.7109375" style="928" customWidth="1"/>
    <col min="3" max="3" width="5.7109375" style="976" customWidth="1"/>
    <col min="4" max="4" width="60" style="977" customWidth="1"/>
    <col min="5" max="5" width="9.7109375" style="978" customWidth="1"/>
    <col min="6" max="6" width="9.140625" style="929"/>
    <col min="7" max="7" width="13" style="929" customWidth="1"/>
    <col min="8" max="16384" width="9.140625" style="929"/>
  </cols>
  <sheetData>
    <row r="1" spans="1:7" x14ac:dyDescent="0.2">
      <c r="C1" s="1960" t="s">
        <v>3025</v>
      </c>
      <c r="D1" s="1960"/>
      <c r="E1" s="1960"/>
      <c r="F1" s="1960"/>
      <c r="G1" s="1960"/>
    </row>
    <row r="2" spans="1:7" x14ac:dyDescent="0.2">
      <c r="C2" s="930"/>
      <c r="D2" s="930"/>
      <c r="E2" s="930"/>
    </row>
    <row r="3" spans="1:7" ht="13.5" customHeight="1" x14ac:dyDescent="0.2">
      <c r="C3" s="1959" t="s">
        <v>859</v>
      </c>
      <c r="D3" s="1959"/>
      <c r="E3" s="1959"/>
      <c r="F3" s="1959"/>
      <c r="G3" s="1959"/>
    </row>
    <row r="4" spans="1:7" x14ac:dyDescent="0.2">
      <c r="C4" s="1958" t="s">
        <v>2773</v>
      </c>
      <c r="D4" s="1958"/>
      <c r="E4" s="1958"/>
      <c r="F4" s="1958"/>
      <c r="G4" s="1958"/>
    </row>
    <row r="5" spans="1:7" x14ac:dyDescent="0.2">
      <c r="C5" s="931"/>
      <c r="D5" s="931"/>
      <c r="E5" s="932"/>
    </row>
    <row r="6" spans="1:7" ht="12.75" customHeight="1" x14ac:dyDescent="0.2">
      <c r="C6" s="931"/>
      <c r="D6" s="1957" t="s">
        <v>293</v>
      </c>
      <c r="E6" s="1957"/>
      <c r="F6" s="1957"/>
      <c r="G6" s="1957"/>
    </row>
    <row r="7" spans="1:7" ht="27" customHeight="1" x14ac:dyDescent="0.2">
      <c r="C7" s="1961" t="s">
        <v>73</v>
      </c>
      <c r="D7" s="1962" t="s">
        <v>82</v>
      </c>
      <c r="E7" s="1963" t="s">
        <v>3059</v>
      </c>
      <c r="F7" s="1950" t="s">
        <v>3055</v>
      </c>
      <c r="G7" s="1950" t="s">
        <v>3056</v>
      </c>
    </row>
    <row r="8" spans="1:7" s="934" customFormat="1" ht="42.75" customHeight="1" x14ac:dyDescent="0.2">
      <c r="A8" s="933"/>
      <c r="B8" s="933"/>
      <c r="C8" s="1961"/>
      <c r="D8" s="1962"/>
      <c r="E8" s="1964"/>
      <c r="F8" s="1951"/>
      <c r="G8" s="1951"/>
    </row>
    <row r="9" spans="1:7" ht="14.25" customHeight="1" x14ac:dyDescent="0.2">
      <c r="C9" s="935"/>
      <c r="D9" s="936" t="s">
        <v>83</v>
      </c>
      <c r="E9" s="1467"/>
      <c r="F9" s="1480"/>
      <c r="G9" s="1480"/>
    </row>
    <row r="10" spans="1:7" ht="28.9" customHeight="1" x14ac:dyDescent="0.2">
      <c r="C10" s="937"/>
      <c r="D10" s="938" t="s">
        <v>430</v>
      </c>
      <c r="E10" s="1468"/>
      <c r="F10" s="1481"/>
      <c r="G10" s="1481"/>
    </row>
    <row r="11" spans="1:7" x14ac:dyDescent="0.2">
      <c r="C11" s="939" t="s">
        <v>455</v>
      </c>
      <c r="D11" s="940" t="s">
        <v>411</v>
      </c>
      <c r="E11" s="1469"/>
      <c r="F11" s="1482"/>
      <c r="G11" s="1481"/>
    </row>
    <row r="12" spans="1:7" ht="12" customHeight="1" x14ac:dyDescent="0.2">
      <c r="C12" s="939" t="s">
        <v>463</v>
      </c>
      <c r="D12" s="940" t="s">
        <v>2459</v>
      </c>
      <c r="E12" s="1469">
        <v>6416</v>
      </c>
      <c r="F12" s="1482">
        <v>6407</v>
      </c>
      <c r="G12" s="1485">
        <f>F12/E12</f>
        <v>0.99859725685785539</v>
      </c>
    </row>
    <row r="13" spans="1:7" x14ac:dyDescent="0.2">
      <c r="C13" s="939" t="s">
        <v>464</v>
      </c>
      <c r="D13" s="940" t="s">
        <v>2460</v>
      </c>
      <c r="E13" s="1469">
        <v>8584</v>
      </c>
      <c r="F13" s="1482">
        <v>8543</v>
      </c>
      <c r="G13" s="1485">
        <f t="shared" ref="G13:G76" si="0">F13/E13</f>
        <v>0.99522367194780992</v>
      </c>
    </row>
    <row r="14" spans="1:7" x14ac:dyDescent="0.2">
      <c r="C14" s="939" t="s">
        <v>466</v>
      </c>
      <c r="D14" s="940" t="s">
        <v>412</v>
      </c>
      <c r="E14" s="1469">
        <v>0</v>
      </c>
      <c r="F14" s="1482"/>
      <c r="G14" s="1485"/>
    </row>
    <row r="15" spans="1:7" x14ac:dyDescent="0.2">
      <c r="C15" s="939" t="s">
        <v>467</v>
      </c>
      <c r="D15" s="941" t="s">
        <v>413</v>
      </c>
      <c r="E15" s="1469">
        <v>2900</v>
      </c>
      <c r="F15" s="1482">
        <v>1400</v>
      </c>
      <c r="G15" s="1485">
        <f t="shared" si="0"/>
        <v>0.48275862068965519</v>
      </c>
    </row>
    <row r="16" spans="1:7" ht="13.5" customHeight="1" x14ac:dyDescent="0.2">
      <c r="C16" s="939" t="s">
        <v>468</v>
      </c>
      <c r="D16" s="941" t="s">
        <v>443</v>
      </c>
      <c r="E16" s="1469">
        <v>1350</v>
      </c>
      <c r="F16" s="1482">
        <v>1350</v>
      </c>
      <c r="G16" s="1485">
        <f t="shared" si="0"/>
        <v>1</v>
      </c>
    </row>
    <row r="17" spans="1:7" ht="13.5" customHeight="1" x14ac:dyDescent="0.2">
      <c r="C17" s="939" t="s">
        <v>469</v>
      </c>
      <c r="D17" s="942" t="s">
        <v>286</v>
      </c>
      <c r="E17" s="1470">
        <v>0</v>
      </c>
      <c r="F17" s="1482"/>
      <c r="G17" s="1485"/>
    </row>
    <row r="18" spans="1:7" ht="13.5" customHeight="1" x14ac:dyDescent="0.2">
      <c r="C18" s="939" t="s">
        <v>470</v>
      </c>
      <c r="D18" s="942" t="s">
        <v>818</v>
      </c>
      <c r="E18" s="1470">
        <v>1758</v>
      </c>
      <c r="F18" s="1482">
        <v>1695</v>
      </c>
      <c r="G18" s="1485">
        <f t="shared" si="0"/>
        <v>0.96416382252559729</v>
      </c>
    </row>
    <row r="19" spans="1:7" ht="13.5" customHeight="1" x14ac:dyDescent="0.2">
      <c r="C19" s="939" t="s">
        <v>500</v>
      </c>
      <c r="D19" s="942" t="s">
        <v>1041</v>
      </c>
      <c r="E19" s="1470">
        <v>451</v>
      </c>
      <c r="F19" s="1482">
        <v>163</v>
      </c>
      <c r="G19" s="1485">
        <f t="shared" si="0"/>
        <v>0.36141906873614188</v>
      </c>
    </row>
    <row r="20" spans="1:7" ht="13.5" customHeight="1" x14ac:dyDescent="0.2">
      <c r="C20" s="1302" t="s">
        <v>2987</v>
      </c>
      <c r="D20" s="943" t="s">
        <v>2461</v>
      </c>
      <c r="E20" s="1470">
        <v>2000</v>
      </c>
      <c r="F20" s="1482">
        <v>902</v>
      </c>
      <c r="G20" s="1485">
        <f t="shared" si="0"/>
        <v>0.45100000000000001</v>
      </c>
    </row>
    <row r="21" spans="1:7" ht="13.5" customHeight="1" x14ac:dyDescent="0.2">
      <c r="C21" s="1302" t="s">
        <v>2988</v>
      </c>
      <c r="D21" s="942" t="s">
        <v>2774</v>
      </c>
      <c r="E21" s="1470">
        <v>14282</v>
      </c>
      <c r="F21" s="1482">
        <v>14280</v>
      </c>
      <c r="G21" s="1485">
        <f t="shared" si="0"/>
        <v>0.99985996359053353</v>
      </c>
    </row>
    <row r="22" spans="1:7" ht="13.5" customHeight="1" x14ac:dyDescent="0.2">
      <c r="C22" s="939" t="s">
        <v>2989</v>
      </c>
      <c r="D22" s="942" t="s">
        <v>2990</v>
      </c>
      <c r="E22" s="1470">
        <v>14077</v>
      </c>
      <c r="F22" s="1482">
        <v>14076</v>
      </c>
      <c r="G22" s="1485">
        <f t="shared" si="0"/>
        <v>0.99992896213681892</v>
      </c>
    </row>
    <row r="23" spans="1:7" ht="13.5" customHeight="1" x14ac:dyDescent="0.2">
      <c r="C23" s="939" t="s">
        <v>2991</v>
      </c>
      <c r="D23" s="942" t="s">
        <v>2992</v>
      </c>
      <c r="E23" s="1470">
        <v>548</v>
      </c>
      <c r="F23" s="1482">
        <v>548</v>
      </c>
      <c r="G23" s="1485">
        <f t="shared" si="0"/>
        <v>1</v>
      </c>
    </row>
    <row r="24" spans="1:7" ht="13.5" customHeight="1" thickBot="1" x14ac:dyDescent="0.25">
      <c r="C24" s="939" t="s">
        <v>502</v>
      </c>
      <c r="D24" s="942" t="s">
        <v>2775</v>
      </c>
      <c r="E24" s="1470">
        <v>0</v>
      </c>
      <c r="F24" s="1482"/>
      <c r="G24" s="1485"/>
    </row>
    <row r="25" spans="1:7" ht="15" customHeight="1" thickBot="1" x14ac:dyDescent="0.25">
      <c r="C25" s="944">
        <v>13</v>
      </c>
      <c r="D25" s="945" t="s">
        <v>431</v>
      </c>
      <c r="E25" s="1471">
        <f>SUM(E12:E24)</f>
        <v>52366</v>
      </c>
      <c r="F25" s="1471">
        <f>SUM(F12:F24)</f>
        <v>49364</v>
      </c>
      <c r="G25" s="1486">
        <f t="shared" si="0"/>
        <v>0.94267272657831414</v>
      </c>
    </row>
    <row r="26" spans="1:7" ht="15" customHeight="1" x14ac:dyDescent="0.2">
      <c r="B26" s="946"/>
      <c r="C26" s="947"/>
      <c r="D26" s="948"/>
      <c r="E26" s="1472"/>
      <c r="F26" s="1481"/>
      <c r="G26" s="1485"/>
    </row>
    <row r="27" spans="1:7" x14ac:dyDescent="0.2">
      <c r="B27" s="946"/>
      <c r="C27" s="947"/>
      <c r="D27" s="948" t="s">
        <v>432</v>
      </c>
      <c r="E27" s="1469"/>
      <c r="F27" s="1481"/>
      <c r="G27" s="1485"/>
    </row>
    <row r="28" spans="1:7" s="934" customFormat="1" ht="15.6" customHeight="1" x14ac:dyDescent="0.2">
      <c r="A28" s="933"/>
      <c r="B28" s="949"/>
      <c r="C28" s="947" t="s">
        <v>504</v>
      </c>
      <c r="D28" s="941" t="s">
        <v>444</v>
      </c>
      <c r="E28" s="1469">
        <v>45000</v>
      </c>
      <c r="F28" s="1482">
        <v>45000</v>
      </c>
      <c r="G28" s="1485">
        <f t="shared" si="0"/>
        <v>1</v>
      </c>
    </row>
    <row r="29" spans="1:7" s="934" customFormat="1" ht="12" customHeight="1" x14ac:dyDescent="0.2">
      <c r="A29" s="933"/>
      <c r="B29" s="949"/>
      <c r="C29" s="947" t="s">
        <v>505</v>
      </c>
      <c r="D29" s="941" t="s">
        <v>290</v>
      </c>
      <c r="E29" s="1469">
        <v>10944</v>
      </c>
      <c r="F29" s="1482">
        <v>10944</v>
      </c>
      <c r="G29" s="1485">
        <f t="shared" si="0"/>
        <v>1</v>
      </c>
    </row>
    <row r="30" spans="1:7" s="934" customFormat="1" ht="12" customHeight="1" x14ac:dyDescent="0.2">
      <c r="A30" s="933"/>
      <c r="B30" s="949"/>
      <c r="C30" s="947" t="s">
        <v>506</v>
      </c>
      <c r="D30" s="941" t="s">
        <v>798</v>
      </c>
      <c r="E30" s="1469">
        <v>0</v>
      </c>
      <c r="F30" s="1482"/>
      <c r="G30" s="1485"/>
    </row>
    <row r="31" spans="1:7" s="934" customFormat="1" x14ac:dyDescent="0.2">
      <c r="A31" s="933"/>
      <c r="B31" s="949"/>
      <c r="C31" s="947" t="s">
        <v>507</v>
      </c>
      <c r="D31" s="940" t="s">
        <v>2462</v>
      </c>
      <c r="E31" s="1469">
        <v>0</v>
      </c>
      <c r="F31" s="1482"/>
      <c r="G31" s="1485"/>
    </row>
    <row r="32" spans="1:7" s="934" customFormat="1" x14ac:dyDescent="0.2">
      <c r="A32" s="933"/>
      <c r="B32" s="949"/>
      <c r="C32" s="947" t="s">
        <v>509</v>
      </c>
      <c r="D32" s="940" t="s">
        <v>288</v>
      </c>
      <c r="E32" s="1469">
        <v>55000</v>
      </c>
      <c r="F32" s="1482">
        <v>55000</v>
      </c>
      <c r="G32" s="1485">
        <f t="shared" si="0"/>
        <v>1</v>
      </c>
    </row>
    <row r="33" spans="1:7" s="934" customFormat="1" x14ac:dyDescent="0.2">
      <c r="A33" s="933"/>
      <c r="B33" s="949"/>
      <c r="C33" s="947" t="s">
        <v>510</v>
      </c>
      <c r="D33" s="940" t="s">
        <v>825</v>
      </c>
      <c r="E33" s="1469">
        <v>0</v>
      </c>
      <c r="F33" s="1482"/>
      <c r="G33" s="1485"/>
    </row>
    <row r="34" spans="1:7" s="934" customFormat="1" x14ac:dyDescent="0.2">
      <c r="A34" s="933"/>
      <c r="B34" s="949"/>
      <c r="C34" s="947" t="s">
        <v>511</v>
      </c>
      <c r="D34" s="940" t="s">
        <v>893</v>
      </c>
      <c r="E34" s="1469">
        <v>0</v>
      </c>
      <c r="F34" s="1482"/>
      <c r="G34" s="1485"/>
    </row>
    <row r="35" spans="1:7" s="934" customFormat="1" x14ac:dyDescent="0.2">
      <c r="A35" s="933"/>
      <c r="B35" s="949"/>
      <c r="C35" s="947" t="s">
        <v>512</v>
      </c>
      <c r="D35" s="950" t="s">
        <v>998</v>
      </c>
      <c r="E35" s="1468">
        <v>0</v>
      </c>
      <c r="F35" s="1482"/>
      <c r="G35" s="1485"/>
    </row>
    <row r="36" spans="1:7" s="934" customFormat="1" x14ac:dyDescent="0.2">
      <c r="A36" s="933"/>
      <c r="B36" s="949"/>
      <c r="C36" s="947" t="s">
        <v>513</v>
      </c>
      <c r="D36" s="950" t="s">
        <v>1035</v>
      </c>
      <c r="E36" s="1468">
        <v>0</v>
      </c>
      <c r="F36" s="1482"/>
      <c r="G36" s="1485"/>
    </row>
    <row r="37" spans="1:7" s="934" customFormat="1" x14ac:dyDescent="0.2">
      <c r="A37" s="933"/>
      <c r="B37" s="949"/>
      <c r="C37" s="947" t="s">
        <v>514</v>
      </c>
      <c r="D37" s="950" t="s">
        <v>289</v>
      </c>
      <c r="E37" s="1468">
        <v>0</v>
      </c>
      <c r="F37" s="1482"/>
      <c r="G37" s="1485"/>
    </row>
    <row r="38" spans="1:7" s="934" customFormat="1" x14ac:dyDescent="0.2">
      <c r="A38" s="933"/>
      <c r="B38" s="949"/>
      <c r="C38" s="947" t="s">
        <v>515</v>
      </c>
      <c r="D38" s="950" t="s">
        <v>291</v>
      </c>
      <c r="E38" s="1468">
        <v>100</v>
      </c>
      <c r="F38" s="1482">
        <v>100</v>
      </c>
      <c r="G38" s="1485">
        <f t="shared" si="0"/>
        <v>1</v>
      </c>
    </row>
    <row r="39" spans="1:7" s="934" customFormat="1" x14ac:dyDescent="0.2">
      <c r="A39" s="933"/>
      <c r="B39" s="949"/>
      <c r="C39" s="947" t="s">
        <v>516</v>
      </c>
      <c r="D39" s="940" t="s">
        <v>292</v>
      </c>
      <c r="E39" s="1468">
        <v>500</v>
      </c>
      <c r="F39" s="1482">
        <v>500</v>
      </c>
      <c r="G39" s="1485">
        <f t="shared" si="0"/>
        <v>1</v>
      </c>
    </row>
    <row r="40" spans="1:7" s="934" customFormat="1" x14ac:dyDescent="0.2">
      <c r="A40" s="933"/>
      <c r="B40" s="949"/>
      <c r="C40" s="947" t="s">
        <v>532</v>
      </c>
      <c r="D40" s="940" t="s">
        <v>917</v>
      </c>
      <c r="E40" s="1468">
        <v>1300</v>
      </c>
      <c r="F40" s="1483">
        <v>1300</v>
      </c>
      <c r="G40" s="1485">
        <f t="shared" si="0"/>
        <v>1</v>
      </c>
    </row>
    <row r="41" spans="1:7" s="934" customFormat="1" x14ac:dyDescent="0.2">
      <c r="A41" s="933"/>
      <c r="B41" s="949"/>
      <c r="C41" s="947" t="s">
        <v>533</v>
      </c>
      <c r="D41" s="940" t="s">
        <v>158</v>
      </c>
      <c r="E41" s="1468">
        <v>0</v>
      </c>
      <c r="F41" s="1482"/>
      <c r="G41" s="1485"/>
    </row>
    <row r="42" spans="1:7" s="934" customFormat="1" x14ac:dyDescent="0.2">
      <c r="A42" s="933"/>
      <c r="B42" s="949"/>
      <c r="C42" s="947" t="s">
        <v>534</v>
      </c>
      <c r="D42" s="940" t="s">
        <v>159</v>
      </c>
      <c r="E42" s="1468">
        <v>1930</v>
      </c>
      <c r="F42" s="1482"/>
      <c r="G42" s="1485">
        <f t="shared" si="0"/>
        <v>0</v>
      </c>
    </row>
    <row r="43" spans="1:7" s="934" customFormat="1" x14ac:dyDescent="0.2">
      <c r="A43" s="933"/>
      <c r="B43" s="949"/>
      <c r="C43" s="947" t="s">
        <v>535</v>
      </c>
      <c r="D43" s="940" t="s">
        <v>268</v>
      </c>
      <c r="E43" s="1468">
        <v>500</v>
      </c>
      <c r="F43" s="1482">
        <v>500</v>
      </c>
      <c r="G43" s="1485">
        <f t="shared" si="0"/>
        <v>1</v>
      </c>
    </row>
    <row r="44" spans="1:7" s="934" customFormat="1" x14ac:dyDescent="0.2">
      <c r="A44" s="933"/>
      <c r="B44" s="949"/>
      <c r="C44" s="947" t="s">
        <v>536</v>
      </c>
      <c r="D44" s="940" t="s">
        <v>269</v>
      </c>
      <c r="E44" s="1468">
        <v>0</v>
      </c>
      <c r="F44" s="1482"/>
      <c r="G44" s="1485"/>
    </row>
    <row r="45" spans="1:7" s="934" customFormat="1" x14ac:dyDescent="0.2">
      <c r="A45" s="933"/>
      <c r="B45" s="949"/>
      <c r="C45" s="947" t="s">
        <v>537</v>
      </c>
      <c r="D45" s="940" t="s">
        <v>1042</v>
      </c>
      <c r="E45" s="1468">
        <v>0</v>
      </c>
      <c r="F45" s="1482"/>
      <c r="G45" s="1485"/>
    </row>
    <row r="46" spans="1:7" s="934" customFormat="1" x14ac:dyDescent="0.2">
      <c r="A46" s="933"/>
      <c r="B46" s="949"/>
      <c r="C46" s="947" t="s">
        <v>538</v>
      </c>
      <c r="D46" s="940" t="s">
        <v>786</v>
      </c>
      <c r="E46" s="1468">
        <v>0</v>
      </c>
      <c r="F46" s="1482"/>
      <c r="G46" s="1485"/>
    </row>
    <row r="47" spans="1:7" s="934" customFormat="1" x14ac:dyDescent="0.2">
      <c r="A47" s="933"/>
      <c r="B47" s="949"/>
      <c r="C47" s="947" t="s">
        <v>539</v>
      </c>
      <c r="D47" s="940" t="s">
        <v>796</v>
      </c>
      <c r="E47" s="1468">
        <v>0</v>
      </c>
      <c r="F47" s="1482"/>
      <c r="G47" s="1485"/>
    </row>
    <row r="48" spans="1:7" s="934" customFormat="1" ht="12.75" customHeight="1" x14ac:dyDescent="0.2">
      <c r="A48" s="933"/>
      <c r="B48" s="949"/>
      <c r="C48" s="947" t="s">
        <v>540</v>
      </c>
      <c r="D48" s="940" t="s">
        <v>828</v>
      </c>
      <c r="E48" s="1468">
        <v>400</v>
      </c>
      <c r="F48" s="1482">
        <v>400</v>
      </c>
      <c r="G48" s="1485">
        <f t="shared" si="0"/>
        <v>1</v>
      </c>
    </row>
    <row r="49" spans="1:7" s="934" customFormat="1" x14ac:dyDescent="0.2">
      <c r="A49" s="933"/>
      <c r="B49" s="949"/>
      <c r="C49" s="947" t="s">
        <v>588</v>
      </c>
      <c r="D49" s="951" t="s">
        <v>797</v>
      </c>
      <c r="E49" s="1473">
        <v>0</v>
      </c>
      <c r="F49" s="1482"/>
      <c r="G49" s="1485"/>
    </row>
    <row r="50" spans="1:7" s="934" customFormat="1" x14ac:dyDescent="0.2">
      <c r="A50" s="933"/>
      <c r="B50" s="949"/>
      <c r="C50" s="947" t="s">
        <v>589</v>
      </c>
      <c r="D50" s="951" t="s">
        <v>826</v>
      </c>
      <c r="E50" s="1473"/>
      <c r="F50" s="1482"/>
      <c r="G50" s="1485"/>
    </row>
    <row r="51" spans="1:7" s="956" customFormat="1" ht="24" x14ac:dyDescent="0.2">
      <c r="A51" s="952"/>
      <c r="B51" s="953"/>
      <c r="C51" s="954" t="s">
        <v>590</v>
      </c>
      <c r="D51" s="955" t="s">
        <v>827</v>
      </c>
      <c r="E51" s="1473">
        <v>150</v>
      </c>
      <c r="F51" s="1484">
        <v>150</v>
      </c>
      <c r="G51" s="1485">
        <f t="shared" si="0"/>
        <v>1</v>
      </c>
    </row>
    <row r="52" spans="1:7" s="934" customFormat="1" x14ac:dyDescent="0.2">
      <c r="A52" s="933"/>
      <c r="B52" s="949"/>
      <c r="C52" s="947" t="s">
        <v>591</v>
      </c>
      <c r="D52" s="951" t="s">
        <v>831</v>
      </c>
      <c r="E52" s="1473">
        <v>200</v>
      </c>
      <c r="F52" s="1482"/>
      <c r="G52" s="1485">
        <f t="shared" si="0"/>
        <v>0</v>
      </c>
    </row>
    <row r="53" spans="1:7" s="956" customFormat="1" ht="18.75" customHeight="1" x14ac:dyDescent="0.2">
      <c r="A53" s="952"/>
      <c r="B53" s="953"/>
      <c r="C53" s="954" t="s">
        <v>107</v>
      </c>
      <c r="D53" s="955" t="s">
        <v>984</v>
      </c>
      <c r="E53" s="1473">
        <v>0</v>
      </c>
      <c r="F53" s="1484"/>
      <c r="G53" s="1485"/>
    </row>
    <row r="54" spans="1:7" s="934" customFormat="1" ht="15" customHeight="1" x14ac:dyDescent="0.2">
      <c r="A54" s="933"/>
      <c r="B54" s="949"/>
      <c r="C54" s="947" t="s">
        <v>616</v>
      </c>
      <c r="D54" s="951" t="s">
        <v>2463</v>
      </c>
      <c r="E54" s="1473">
        <v>0</v>
      </c>
      <c r="F54" s="1482"/>
      <c r="G54" s="1485"/>
    </row>
    <row r="55" spans="1:7" s="934" customFormat="1" ht="15" customHeight="1" x14ac:dyDescent="0.2">
      <c r="A55" s="933"/>
      <c r="B55" s="949"/>
      <c r="C55" s="947" t="s">
        <v>617</v>
      </c>
      <c r="D55" s="951" t="s">
        <v>919</v>
      </c>
      <c r="E55" s="1473">
        <v>0</v>
      </c>
      <c r="F55" s="1482"/>
      <c r="G55" s="1485"/>
    </row>
    <row r="56" spans="1:7" s="934" customFormat="1" ht="12.75" thickBot="1" x14ac:dyDescent="0.25">
      <c r="A56" s="933"/>
      <c r="B56" s="949"/>
      <c r="C56" s="947" t="s">
        <v>110</v>
      </c>
      <c r="D56" s="940" t="s">
        <v>817</v>
      </c>
      <c r="E56" s="1468">
        <v>700</v>
      </c>
      <c r="F56" s="1482"/>
      <c r="G56" s="1485">
        <f t="shared" si="0"/>
        <v>0</v>
      </c>
    </row>
    <row r="57" spans="1:7" s="934" customFormat="1" ht="12.75" thickBot="1" x14ac:dyDescent="0.25">
      <c r="A57" s="933"/>
      <c r="B57" s="933"/>
      <c r="C57" s="944" t="s">
        <v>2993</v>
      </c>
      <c r="D57" s="945" t="s">
        <v>433</v>
      </c>
      <c r="E57" s="1474">
        <f>SUM(E27:E56)</f>
        <v>116724</v>
      </c>
      <c r="F57" s="1474">
        <f>SUM(F27:F56)</f>
        <v>113894</v>
      </c>
      <c r="G57" s="1486">
        <f t="shared" si="0"/>
        <v>0.9757547719406463</v>
      </c>
    </row>
    <row r="58" spans="1:7" x14ac:dyDescent="0.2">
      <c r="B58" s="946"/>
      <c r="C58" s="947"/>
      <c r="D58" s="940"/>
      <c r="E58" s="1475"/>
      <c r="F58" s="1481"/>
      <c r="G58" s="1485"/>
    </row>
    <row r="59" spans="1:7" ht="12.75" thickBot="1" x14ac:dyDescent="0.25">
      <c r="C59" s="939"/>
      <c r="D59" s="940" t="s">
        <v>2994</v>
      </c>
      <c r="E59" s="1469">
        <v>5000</v>
      </c>
      <c r="F59" s="1652">
        <v>5000</v>
      </c>
      <c r="G59" s="1485">
        <f t="shared" si="0"/>
        <v>1</v>
      </c>
    </row>
    <row r="60" spans="1:7" ht="12.75" thickBot="1" x14ac:dyDescent="0.25">
      <c r="C60" s="944" t="s">
        <v>2995</v>
      </c>
      <c r="D60" s="945" t="s">
        <v>2996</v>
      </c>
      <c r="E60" s="1471">
        <f>E59</f>
        <v>5000</v>
      </c>
      <c r="F60" s="1471">
        <f>F59</f>
        <v>5000</v>
      </c>
      <c r="G60" s="1486">
        <f t="shared" si="0"/>
        <v>1</v>
      </c>
    </row>
    <row r="61" spans="1:7" ht="12.75" thickBot="1" x14ac:dyDescent="0.25">
      <c r="C61" s="1303"/>
      <c r="D61" s="948"/>
      <c r="E61" s="1476"/>
      <c r="F61" s="1481"/>
      <c r="G61" s="1485"/>
    </row>
    <row r="62" spans="1:7" ht="12.75" thickBot="1" x14ac:dyDescent="0.25">
      <c r="C62" s="944" t="s">
        <v>112</v>
      </c>
      <c r="D62" s="957" t="s">
        <v>853</v>
      </c>
      <c r="E62" s="1477">
        <f>E25+E57+E60</f>
        <v>174090</v>
      </c>
      <c r="F62" s="1477">
        <f>F25+F57+F60</f>
        <v>168258</v>
      </c>
      <c r="G62" s="1486">
        <f t="shared" si="0"/>
        <v>0.96650008616232985</v>
      </c>
    </row>
    <row r="63" spans="1:7" x14ac:dyDescent="0.2">
      <c r="B63" s="946"/>
      <c r="C63" s="947"/>
      <c r="D63" s="958"/>
      <c r="E63" s="959"/>
      <c r="F63" s="1481"/>
      <c r="G63" s="1485"/>
    </row>
    <row r="64" spans="1:7" x14ac:dyDescent="0.2">
      <c r="B64" s="946"/>
      <c r="C64" s="947"/>
      <c r="D64" s="960" t="s">
        <v>306</v>
      </c>
      <c r="E64" s="1475"/>
      <c r="F64" s="1481"/>
      <c r="G64" s="1485"/>
    </row>
    <row r="65" spans="2:7" x14ac:dyDescent="0.2">
      <c r="B65" s="946"/>
      <c r="C65" s="961"/>
      <c r="D65" s="962" t="s">
        <v>430</v>
      </c>
      <c r="E65" s="1469"/>
      <c r="F65" s="1481"/>
      <c r="G65" s="1485"/>
    </row>
    <row r="66" spans="2:7" ht="12.75" thickBot="1" x14ac:dyDescent="0.25">
      <c r="B66" s="946"/>
      <c r="C66" s="947" t="s">
        <v>115</v>
      </c>
      <c r="D66" s="958" t="s">
        <v>2997</v>
      </c>
      <c r="E66" s="1469">
        <v>38</v>
      </c>
      <c r="F66" s="1482">
        <v>37</v>
      </c>
      <c r="G66" s="1485">
        <f t="shared" si="0"/>
        <v>0.97368421052631582</v>
      </c>
    </row>
    <row r="67" spans="2:7" ht="12.75" thickBot="1" x14ac:dyDescent="0.25">
      <c r="C67" s="944" t="s">
        <v>118</v>
      </c>
      <c r="D67" s="963" t="s">
        <v>856</v>
      </c>
      <c r="E67" s="1471">
        <f>SUM(E66)</f>
        <v>38</v>
      </c>
      <c r="F67" s="1471">
        <f>SUM(F66)</f>
        <v>37</v>
      </c>
      <c r="G67" s="1486">
        <f t="shared" si="0"/>
        <v>0.97368421052631582</v>
      </c>
    </row>
    <row r="68" spans="2:7" x14ac:dyDescent="0.2">
      <c r="B68" s="946"/>
      <c r="C68" s="947"/>
      <c r="D68" s="964"/>
      <c r="E68" s="1472"/>
      <c r="F68" s="1481"/>
      <c r="G68" s="1485"/>
    </row>
    <row r="69" spans="2:7" x14ac:dyDescent="0.2">
      <c r="B69" s="946"/>
      <c r="C69" s="961" t="s">
        <v>119</v>
      </c>
      <c r="D69" s="962" t="s">
        <v>432</v>
      </c>
      <c r="E69" s="1472">
        <v>0</v>
      </c>
      <c r="F69" s="1482">
        <v>0</v>
      </c>
      <c r="G69" s="1485"/>
    </row>
    <row r="70" spans="2:7" ht="12.75" thickBot="1" x14ac:dyDescent="0.25">
      <c r="B70" s="946"/>
      <c r="C70" s="947"/>
      <c r="D70" s="965"/>
      <c r="E70" s="1469"/>
      <c r="F70" s="1481"/>
      <c r="G70" s="1485"/>
    </row>
    <row r="71" spans="2:7" ht="12.75" thickBot="1" x14ac:dyDescent="0.25">
      <c r="C71" s="966" t="s">
        <v>120</v>
      </c>
      <c r="D71" s="957" t="s">
        <v>920</v>
      </c>
      <c r="E71" s="1471">
        <f>SUM(E70)</f>
        <v>0</v>
      </c>
      <c r="F71" s="1471">
        <f>SUM(F70)</f>
        <v>0</v>
      </c>
      <c r="G71" s="1486"/>
    </row>
    <row r="72" spans="2:7" ht="12.75" thickBot="1" x14ac:dyDescent="0.25">
      <c r="B72" s="946"/>
      <c r="C72" s="967"/>
      <c r="D72" s="962"/>
      <c r="E72" s="1472"/>
      <c r="F72" s="1481"/>
      <c r="G72" s="1485"/>
    </row>
    <row r="73" spans="2:7" ht="12.75" thickBot="1" x14ac:dyDescent="0.25">
      <c r="C73" s="968" t="s">
        <v>121</v>
      </c>
      <c r="D73" s="969" t="s">
        <v>854</v>
      </c>
      <c r="E73" s="1471">
        <f>E67+E71</f>
        <v>38</v>
      </c>
      <c r="F73" s="1471">
        <f>F67+F71</f>
        <v>37</v>
      </c>
      <c r="G73" s="1486">
        <f t="shared" si="0"/>
        <v>0.97368421052631582</v>
      </c>
    </row>
    <row r="74" spans="2:7" x14ac:dyDescent="0.2">
      <c r="B74" s="946"/>
      <c r="C74" s="970"/>
      <c r="D74" s="971"/>
      <c r="E74" s="972"/>
      <c r="F74" s="1481"/>
      <c r="G74" s="1485"/>
    </row>
    <row r="75" spans="2:7" ht="24" x14ac:dyDescent="0.2">
      <c r="B75" s="946"/>
      <c r="C75" s="973" t="s">
        <v>124</v>
      </c>
      <c r="D75" s="962" t="s">
        <v>857</v>
      </c>
      <c r="E75" s="1478">
        <f>E25+E67</f>
        <v>52404</v>
      </c>
      <c r="F75" s="1478">
        <f>F25+F67</f>
        <v>49401</v>
      </c>
      <c r="G75" s="1485">
        <f t="shared" si="0"/>
        <v>0.94269521410579349</v>
      </c>
    </row>
    <row r="76" spans="2:7" ht="24" x14ac:dyDescent="0.2">
      <c r="B76" s="946"/>
      <c r="C76" s="973" t="s">
        <v>127</v>
      </c>
      <c r="D76" s="962" t="s">
        <v>858</v>
      </c>
      <c r="E76" s="1478">
        <f>E57+E71+E60</f>
        <v>121724</v>
      </c>
      <c r="F76" s="1478">
        <f>F57+F71+F60</f>
        <v>118894</v>
      </c>
      <c r="G76" s="1485">
        <f t="shared" si="0"/>
        <v>0.97675068187046099</v>
      </c>
    </row>
    <row r="77" spans="2:7" ht="12.75" thickBot="1" x14ac:dyDescent="0.25">
      <c r="B77" s="946"/>
      <c r="C77" s="970"/>
      <c r="D77" s="958"/>
      <c r="E77" s="1475"/>
      <c r="F77" s="1481"/>
      <c r="G77" s="1485"/>
    </row>
    <row r="78" spans="2:7" ht="12.75" thickBot="1" x14ac:dyDescent="0.25">
      <c r="C78" s="974" t="s">
        <v>130</v>
      </c>
      <c r="D78" s="975" t="s">
        <v>855</v>
      </c>
      <c r="E78" s="1479">
        <f>E62+E73</f>
        <v>174128</v>
      </c>
      <c r="F78" s="1479">
        <f>F62+F73</f>
        <v>168295</v>
      </c>
      <c r="G78" s="1486">
        <f t="shared" ref="G78" si="1">F78/E78</f>
        <v>0.96650165395571075</v>
      </c>
    </row>
    <row r="82" spans="6:6" x14ac:dyDescent="0.2">
      <c r="F82" s="979"/>
    </row>
  </sheetData>
  <sheetProtection selectLockedCells="1" selectUnlockedCells="1"/>
  <mergeCells count="9">
    <mergeCell ref="D6:G6"/>
    <mergeCell ref="C4:G4"/>
    <mergeCell ref="C3:G3"/>
    <mergeCell ref="C1:G1"/>
    <mergeCell ref="F7:F8"/>
    <mergeCell ref="G7:G8"/>
    <mergeCell ref="C7:C8"/>
    <mergeCell ref="D7:D8"/>
    <mergeCell ref="E7:E8"/>
  </mergeCells>
  <phoneticPr fontId="33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5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</sheetPr>
  <dimension ref="A1:N124"/>
  <sheetViews>
    <sheetView zoomScaleNormal="100" workbookViewId="0">
      <pane xSplit="2" ySplit="1" topLeftCell="C56" activePane="bottomRight" state="frozen"/>
      <selection activeCell="B65" sqref="B65"/>
      <selection pane="topRight" activeCell="B65" sqref="B65"/>
      <selection pane="bottomLeft" activeCell="B65" sqref="B65"/>
      <selection pane="bottomRight" activeCell="A71" sqref="A71:XFD71"/>
    </sheetView>
  </sheetViews>
  <sheetFormatPr defaultColWidth="9.140625" defaultRowHeight="14.1" customHeight="1" x14ac:dyDescent="0.2"/>
  <cols>
    <col min="1" max="1" width="1.28515625" style="980" customWidth="1"/>
    <col min="2" max="2" width="5.140625" style="1061" customWidth="1"/>
    <col min="3" max="3" width="41.42578125" style="1062" customWidth="1"/>
    <col min="4" max="4" width="9.85546875" style="988" customWidth="1"/>
    <col min="5" max="5" width="8.7109375" style="988" customWidth="1"/>
    <col min="6" max="6" width="7.85546875" style="988" customWidth="1"/>
    <col min="7" max="7" width="8.42578125" style="1041" customWidth="1"/>
    <col min="8" max="8" width="9.5703125" style="980" customWidth="1"/>
    <col min="9" max="9" width="12.42578125" style="980" customWidth="1"/>
    <col min="10" max="10" width="8.28515625" style="980" customWidth="1"/>
    <col min="11" max="16384" width="9.140625" style="980"/>
  </cols>
  <sheetData>
    <row r="1" spans="1:9" ht="12.75" customHeight="1" x14ac:dyDescent="0.2">
      <c r="B1" s="1965" t="s">
        <v>3026</v>
      </c>
      <c r="C1" s="1965"/>
      <c r="D1" s="1965"/>
      <c r="E1" s="1965"/>
      <c r="F1" s="1965"/>
      <c r="G1" s="1965"/>
      <c r="H1" s="1965"/>
      <c r="I1" s="1965"/>
    </row>
    <row r="2" spans="1:9" ht="14.1" customHeight="1" x14ac:dyDescent="0.2">
      <c r="B2" s="1966" t="s">
        <v>74</v>
      </c>
      <c r="C2" s="1966"/>
      <c r="D2" s="1966"/>
      <c r="E2" s="1966"/>
      <c r="F2" s="1966"/>
      <c r="G2" s="1966"/>
      <c r="H2" s="1966"/>
      <c r="I2" s="1966"/>
    </row>
    <row r="3" spans="1:9" ht="14.1" customHeight="1" x14ac:dyDescent="0.2">
      <c r="B3" s="1967" t="s">
        <v>2776</v>
      </c>
      <c r="C3" s="1967"/>
      <c r="D3" s="1967"/>
      <c r="E3" s="1967"/>
      <c r="F3" s="1967"/>
      <c r="G3" s="1967"/>
      <c r="H3" s="1967"/>
      <c r="I3" s="1967"/>
    </row>
    <row r="4" spans="1:9" ht="14.25" customHeight="1" thickBot="1" x14ac:dyDescent="0.25">
      <c r="B4" s="1978" t="s">
        <v>293</v>
      </c>
      <c r="C4" s="1978"/>
      <c r="D4" s="1978"/>
      <c r="E4" s="1978"/>
      <c r="F4" s="1978"/>
      <c r="G4" s="1978"/>
      <c r="H4" s="1978"/>
      <c r="I4" s="1978"/>
    </row>
    <row r="5" spans="1:9" ht="24" customHeight="1" thickBot="1" x14ac:dyDescent="0.25">
      <c r="B5" s="1979" t="s">
        <v>445</v>
      </c>
      <c r="C5" s="1488" t="s">
        <v>56</v>
      </c>
      <c r="D5" s="1489" t="s">
        <v>57</v>
      </c>
      <c r="E5" s="1489" t="s">
        <v>58</v>
      </c>
      <c r="F5" s="1489" t="s">
        <v>59</v>
      </c>
      <c r="G5" s="1490" t="s">
        <v>446</v>
      </c>
      <c r="H5" s="1491" t="s">
        <v>447</v>
      </c>
      <c r="I5" s="1492" t="s">
        <v>448</v>
      </c>
    </row>
    <row r="6" spans="1:9" ht="1.9" hidden="1" customHeight="1" thickBot="1" x14ac:dyDescent="0.25">
      <c r="B6" s="1980"/>
      <c r="C6" s="981"/>
      <c r="D6" s="982"/>
      <c r="E6" s="982"/>
      <c r="F6" s="982"/>
      <c r="G6" s="983"/>
      <c r="H6" s="1487"/>
      <c r="I6" s="1493"/>
    </row>
    <row r="7" spans="1:9" s="984" customFormat="1" ht="23.25" customHeight="1" thickBot="1" x14ac:dyDescent="0.25">
      <c r="B7" s="1980"/>
      <c r="C7" s="981"/>
      <c r="D7" s="982"/>
      <c r="E7" s="1982" t="s">
        <v>2777</v>
      </c>
      <c r="F7" s="1983"/>
      <c r="G7" s="1984"/>
      <c r="H7" s="1974" t="s">
        <v>3055</v>
      </c>
      <c r="I7" s="1976" t="s">
        <v>3056</v>
      </c>
    </row>
    <row r="8" spans="1:9" s="985" customFormat="1" ht="30.75" customHeight="1" thickBot="1" x14ac:dyDescent="0.25">
      <c r="B8" s="1980"/>
      <c r="C8" s="1968" t="s">
        <v>82</v>
      </c>
      <c r="D8" s="1968" t="s">
        <v>449</v>
      </c>
      <c r="E8" s="1972" t="s">
        <v>450</v>
      </c>
      <c r="F8" s="1972" t="s">
        <v>451</v>
      </c>
      <c r="G8" s="1970" t="s">
        <v>452</v>
      </c>
      <c r="H8" s="1974"/>
      <c r="I8" s="1976"/>
    </row>
    <row r="9" spans="1:9" s="985" customFormat="1" ht="41.25" customHeight="1" thickBot="1" x14ac:dyDescent="0.25">
      <c r="B9" s="1981"/>
      <c r="C9" s="1969"/>
      <c r="D9" s="1969"/>
      <c r="E9" s="1973"/>
      <c r="F9" s="1973"/>
      <c r="G9" s="1971"/>
      <c r="H9" s="1975"/>
      <c r="I9" s="1977"/>
    </row>
    <row r="10" spans="1:9" ht="14.1" customHeight="1" x14ac:dyDescent="0.2">
      <c r="A10" s="986"/>
      <c r="B10" s="990"/>
      <c r="C10" s="987" t="s">
        <v>74</v>
      </c>
      <c r="G10" s="989"/>
      <c r="H10" s="1653"/>
      <c r="I10" s="1494"/>
    </row>
    <row r="11" spans="1:9" ht="14.1" customHeight="1" x14ac:dyDescent="0.2">
      <c r="A11" s="986"/>
      <c r="B11" s="990"/>
      <c r="C11" s="987"/>
      <c r="G11" s="989"/>
      <c r="H11" s="1655"/>
      <c r="I11" s="1494"/>
    </row>
    <row r="12" spans="1:9" ht="14.1" customHeight="1" x14ac:dyDescent="0.2">
      <c r="A12" s="986"/>
      <c r="B12" s="991" t="s">
        <v>453</v>
      </c>
      <c r="C12" s="32" t="s">
        <v>454</v>
      </c>
      <c r="D12" s="992"/>
      <c r="E12" s="992"/>
      <c r="F12" s="992"/>
      <c r="G12" s="993"/>
      <c r="H12" s="1655"/>
      <c r="I12" s="1494"/>
    </row>
    <row r="13" spans="1:9" s="1013" customFormat="1" ht="25.5" customHeight="1" x14ac:dyDescent="0.2">
      <c r="A13" s="1495"/>
      <c r="B13" s="994" t="s">
        <v>455</v>
      </c>
      <c r="C13" s="31" t="s">
        <v>1052</v>
      </c>
      <c r="D13" s="737" t="s">
        <v>456</v>
      </c>
      <c r="E13" s="737">
        <v>6693</v>
      </c>
      <c r="F13" s="737">
        <v>1808</v>
      </c>
      <c r="G13" s="1011">
        <f t="shared" ref="G13" si="0">E13+F13</f>
        <v>8501</v>
      </c>
      <c r="H13" s="1654"/>
      <c r="I13" s="1496">
        <f>H13/G13</f>
        <v>0</v>
      </c>
    </row>
    <row r="14" spans="1:9" s="1000" customFormat="1" ht="10.5" customHeight="1" thickBot="1" x14ac:dyDescent="0.25">
      <c r="A14" s="996"/>
      <c r="B14" s="997"/>
      <c r="C14" s="998"/>
      <c r="D14" s="999"/>
      <c r="E14" s="992"/>
      <c r="F14" s="992"/>
      <c r="G14" s="993"/>
      <c r="H14" s="1658"/>
      <c r="I14" s="1496"/>
    </row>
    <row r="15" spans="1:9" s="1000" customFormat="1" ht="15" customHeight="1" thickBot="1" x14ac:dyDescent="0.25">
      <c r="B15" s="1497"/>
      <c r="C15" s="1005" t="s">
        <v>457</v>
      </c>
      <c r="D15" s="1006"/>
      <c r="E15" s="1006">
        <f>SUM(E13:E13)</f>
        <v>6693</v>
      </c>
      <c r="F15" s="1006">
        <f>SUM(F13:F13)</f>
        <v>1808</v>
      </c>
      <c r="G15" s="1007">
        <f>SUM(G13:G13)</f>
        <v>8501</v>
      </c>
      <c r="H15" s="1048">
        <f>SUM(H13:H13)</f>
        <v>0</v>
      </c>
      <c r="I15" s="1498">
        <f t="shared" ref="I15:I74" si="1">H15/G15</f>
        <v>0</v>
      </c>
    </row>
    <row r="16" spans="1:9" ht="14.1" customHeight="1" x14ac:dyDescent="0.2">
      <c r="A16" s="986"/>
      <c r="B16" s="1001"/>
      <c r="C16" s="31"/>
      <c r="D16" s="358"/>
      <c r="E16" s="358"/>
      <c r="F16" s="358"/>
      <c r="G16" s="995"/>
      <c r="H16" s="1655"/>
      <c r="I16" s="1496"/>
    </row>
    <row r="17" spans="1:9" ht="15" customHeight="1" x14ac:dyDescent="0.2">
      <c r="A17" s="986"/>
      <c r="B17" s="1001" t="s">
        <v>458</v>
      </c>
      <c r="C17" s="32" t="s">
        <v>459</v>
      </c>
      <c r="D17" s="358"/>
      <c r="E17" s="358"/>
      <c r="F17" s="358"/>
      <c r="G17" s="995"/>
      <c r="H17" s="1655"/>
      <c r="I17" s="1496"/>
    </row>
    <row r="18" spans="1:9" ht="15" customHeight="1" x14ac:dyDescent="0.2">
      <c r="A18" s="986"/>
      <c r="B18" s="1002" t="s">
        <v>455</v>
      </c>
      <c r="C18" s="31" t="s">
        <v>921</v>
      </c>
      <c r="D18" s="737" t="s">
        <v>456</v>
      </c>
      <c r="E18" s="358">
        <v>4500</v>
      </c>
      <c r="F18" s="358">
        <v>1215</v>
      </c>
      <c r="G18" s="995">
        <f t="shared" ref="G18:G19" si="2">E18+F18</f>
        <v>5715</v>
      </c>
      <c r="H18" s="1655"/>
      <c r="I18" s="1496">
        <f t="shared" si="1"/>
        <v>0</v>
      </c>
    </row>
    <row r="19" spans="1:9" ht="22.5" x14ac:dyDescent="0.2">
      <c r="A19" s="986"/>
      <c r="B19" s="1002" t="s">
        <v>463</v>
      </c>
      <c r="C19" s="1003" t="s">
        <v>2778</v>
      </c>
      <c r="D19" s="737" t="s">
        <v>456</v>
      </c>
      <c r="E19" s="737">
        <v>31285</v>
      </c>
      <c r="F19" s="737">
        <v>8530</v>
      </c>
      <c r="G19" s="1011">
        <f t="shared" si="2"/>
        <v>39815</v>
      </c>
      <c r="H19" s="1656">
        <v>38280</v>
      </c>
      <c r="I19" s="1496">
        <f t="shared" si="1"/>
        <v>0.96144669094562352</v>
      </c>
    </row>
    <row r="20" spans="1:9" ht="13.5" customHeight="1" thickBot="1" x14ac:dyDescent="0.25">
      <c r="A20" s="986"/>
      <c r="B20" s="1002"/>
      <c r="C20" s="31"/>
      <c r="D20" s="358"/>
      <c r="E20" s="358"/>
      <c r="F20" s="358"/>
      <c r="G20" s="995"/>
      <c r="H20" s="1659"/>
      <c r="I20" s="1496"/>
    </row>
    <row r="21" spans="1:9" ht="12" customHeight="1" thickBot="1" x14ac:dyDescent="0.25">
      <c r="B21" s="1499"/>
      <c r="C21" s="1005" t="s">
        <v>460</v>
      </c>
      <c r="D21" s="1006"/>
      <c r="E21" s="1006">
        <f>SUM(E18:E19)</f>
        <v>35785</v>
      </c>
      <c r="F21" s="1006">
        <f t="shared" ref="F21:H21" si="3">SUM(F18:F19)</f>
        <v>9745</v>
      </c>
      <c r="G21" s="1007">
        <f t="shared" si="3"/>
        <v>45530</v>
      </c>
      <c r="H21" s="1048">
        <f t="shared" si="3"/>
        <v>38280</v>
      </c>
      <c r="I21" s="1498">
        <f t="shared" si="1"/>
        <v>0.84076433121019112</v>
      </c>
    </row>
    <row r="22" spans="1:9" ht="12" customHeight="1" x14ac:dyDescent="0.2">
      <c r="A22" s="986"/>
      <c r="B22" s="1008"/>
      <c r="C22" s="1009"/>
      <c r="D22" s="992"/>
      <c r="E22" s="992"/>
      <c r="F22" s="992"/>
      <c r="G22" s="993"/>
      <c r="H22" s="1655"/>
      <c r="I22" s="1496"/>
    </row>
    <row r="23" spans="1:9" ht="15.75" customHeight="1" x14ac:dyDescent="0.2">
      <c r="A23" s="986"/>
      <c r="B23" s="1010" t="s">
        <v>461</v>
      </c>
      <c r="C23" s="32" t="s">
        <v>462</v>
      </c>
      <c r="D23" s="358"/>
      <c r="E23" s="358"/>
      <c r="F23" s="358"/>
      <c r="G23" s="995"/>
      <c r="H23" s="1655"/>
      <c r="I23" s="1496"/>
    </row>
    <row r="24" spans="1:9" s="1000" customFormat="1" ht="27" customHeight="1" x14ac:dyDescent="0.2">
      <c r="A24" s="996"/>
      <c r="B24" s="1002" t="s">
        <v>889</v>
      </c>
      <c r="C24" s="31" t="s">
        <v>993</v>
      </c>
      <c r="D24" s="737" t="s">
        <v>456</v>
      </c>
      <c r="E24" s="737">
        <v>85408</v>
      </c>
      <c r="F24" s="737"/>
      <c r="G24" s="1011">
        <f>E24+F24</f>
        <v>85408</v>
      </c>
      <c r="H24" s="1656">
        <v>85408</v>
      </c>
      <c r="I24" s="1496">
        <f t="shared" si="1"/>
        <v>1</v>
      </c>
    </row>
    <row r="25" spans="1:9" s="1000" customFormat="1" ht="27" customHeight="1" x14ac:dyDescent="0.2">
      <c r="A25" s="996"/>
      <c r="B25" s="1002" t="s">
        <v>890</v>
      </c>
      <c r="C25" s="31" t="s">
        <v>994</v>
      </c>
      <c r="D25" s="737" t="s">
        <v>456</v>
      </c>
      <c r="E25" s="737">
        <v>169821</v>
      </c>
      <c r="F25" s="737"/>
      <c r="G25" s="738">
        <f>E25+F25</f>
        <v>169821</v>
      </c>
      <c r="H25" s="1656">
        <v>135847</v>
      </c>
      <c r="I25" s="1496">
        <f t="shared" si="1"/>
        <v>0.79994229217823476</v>
      </c>
    </row>
    <row r="26" spans="1:9" s="1000" customFormat="1" ht="26.25" customHeight="1" x14ac:dyDescent="0.2">
      <c r="A26" s="996"/>
      <c r="B26" s="1002" t="s">
        <v>985</v>
      </c>
      <c r="C26" s="31" t="s">
        <v>992</v>
      </c>
      <c r="D26" s="737" t="s">
        <v>456</v>
      </c>
      <c r="E26" s="737">
        <v>9167</v>
      </c>
      <c r="F26" s="737">
        <v>2475</v>
      </c>
      <c r="G26" s="738">
        <f>E26+F26</f>
        <v>11642</v>
      </c>
      <c r="H26" s="1656">
        <v>9473</v>
      </c>
      <c r="I26" s="1496">
        <f t="shared" si="1"/>
        <v>0.81369180553169562</v>
      </c>
    </row>
    <row r="27" spans="1:9" s="1000" customFormat="1" ht="27.75" customHeight="1" x14ac:dyDescent="0.2">
      <c r="A27" s="996"/>
      <c r="B27" s="1002" t="s">
        <v>991</v>
      </c>
      <c r="C27" s="31" t="s">
        <v>997</v>
      </c>
      <c r="D27" s="737" t="s">
        <v>456</v>
      </c>
      <c r="E27" s="737">
        <v>2239</v>
      </c>
      <c r="F27" s="737">
        <v>605</v>
      </c>
      <c r="G27" s="738">
        <f>E27+F27</f>
        <v>2844</v>
      </c>
      <c r="H27" s="1656">
        <v>0</v>
      </c>
      <c r="I27" s="1496">
        <f t="shared" si="1"/>
        <v>0</v>
      </c>
    </row>
    <row r="28" spans="1:9" s="1000" customFormat="1" ht="22.5" x14ac:dyDescent="0.2">
      <c r="A28" s="996"/>
      <c r="B28" s="1002" t="s">
        <v>463</v>
      </c>
      <c r="C28" s="1012" t="s">
        <v>2998</v>
      </c>
      <c r="D28" s="737" t="s">
        <v>456</v>
      </c>
      <c r="E28" s="737">
        <v>11811</v>
      </c>
      <c r="F28" s="737">
        <v>3189</v>
      </c>
      <c r="G28" s="1011">
        <f t="shared" ref="G28:G30" si="4">E28+F28</f>
        <v>15000</v>
      </c>
      <c r="H28" s="1656">
        <v>1397</v>
      </c>
      <c r="I28" s="1496">
        <f t="shared" si="1"/>
        <v>9.3133333333333332E-2</v>
      </c>
    </row>
    <row r="29" spans="1:9" s="1000" customFormat="1" ht="26.25" customHeight="1" x14ac:dyDescent="0.2">
      <c r="A29" s="996"/>
      <c r="B29" s="1002" t="s">
        <v>464</v>
      </c>
      <c r="C29" s="1012" t="s">
        <v>816</v>
      </c>
      <c r="D29" s="737" t="s">
        <v>456</v>
      </c>
      <c r="E29" s="737">
        <v>2000</v>
      </c>
      <c r="F29" s="737">
        <v>540</v>
      </c>
      <c r="G29" s="1011">
        <f t="shared" si="4"/>
        <v>2540</v>
      </c>
      <c r="H29" s="1656">
        <v>0</v>
      </c>
      <c r="I29" s="1496">
        <f t="shared" si="1"/>
        <v>0</v>
      </c>
    </row>
    <row r="30" spans="1:9" s="1000" customFormat="1" ht="21.75" customHeight="1" x14ac:dyDescent="0.2">
      <c r="A30" s="996"/>
      <c r="B30" s="1002" t="s">
        <v>465</v>
      </c>
      <c r="C30" s="1012" t="s">
        <v>787</v>
      </c>
      <c r="D30" s="737" t="s">
        <v>456</v>
      </c>
      <c r="E30" s="737">
        <v>5038</v>
      </c>
      <c r="F30" s="737">
        <v>1361</v>
      </c>
      <c r="G30" s="1011">
        <f t="shared" si="4"/>
        <v>6399</v>
      </c>
      <c r="H30" s="1657">
        <v>0</v>
      </c>
      <c r="I30" s="1496">
        <f t="shared" si="1"/>
        <v>0</v>
      </c>
    </row>
    <row r="31" spans="1:9" s="1000" customFormat="1" ht="27.75" customHeight="1" x14ac:dyDescent="0.2">
      <c r="A31" s="996"/>
      <c r="B31" s="1002" t="s">
        <v>466</v>
      </c>
      <c r="C31" s="736" t="s">
        <v>813</v>
      </c>
      <c r="D31" s="737" t="s">
        <v>456</v>
      </c>
      <c r="E31" s="737">
        <v>58067</v>
      </c>
      <c r="F31" s="737">
        <v>245</v>
      </c>
      <c r="G31" s="1011">
        <f t="shared" ref="G31:G34" si="5">SUM(E31:F31)</f>
        <v>58312</v>
      </c>
      <c r="H31" s="1662">
        <v>58310</v>
      </c>
      <c r="I31" s="1496">
        <f t="shared" si="1"/>
        <v>0.99996570174235144</v>
      </c>
    </row>
    <row r="32" spans="1:9" s="1000" customFormat="1" ht="41.25" customHeight="1" x14ac:dyDescent="0.2">
      <c r="A32" s="996"/>
      <c r="B32" s="1002" t="s">
        <v>467</v>
      </c>
      <c r="C32" s="736" t="s">
        <v>1043</v>
      </c>
      <c r="D32" s="737" t="s">
        <v>456</v>
      </c>
      <c r="E32" s="737">
        <v>498558</v>
      </c>
      <c r="F32" s="737">
        <v>134611</v>
      </c>
      <c r="G32" s="1011">
        <f t="shared" si="5"/>
        <v>633169</v>
      </c>
      <c r="H32" s="1662">
        <v>139330</v>
      </c>
      <c r="I32" s="1496">
        <f t="shared" si="1"/>
        <v>0.22005183450232085</v>
      </c>
    </row>
    <row r="33" spans="1:11" s="1000" customFormat="1" ht="36" customHeight="1" x14ac:dyDescent="0.2">
      <c r="A33" s="996"/>
      <c r="B33" s="1002" t="s">
        <v>468</v>
      </c>
      <c r="C33" s="736" t="s">
        <v>1053</v>
      </c>
      <c r="D33" s="737" t="s">
        <v>456</v>
      </c>
      <c r="E33" s="737">
        <v>110877</v>
      </c>
      <c r="F33" s="737">
        <v>30943</v>
      </c>
      <c r="G33" s="1011">
        <f t="shared" si="5"/>
        <v>141820</v>
      </c>
      <c r="H33" s="1662">
        <v>140813</v>
      </c>
      <c r="I33" s="1496">
        <f t="shared" si="1"/>
        <v>0.99289945000705115</v>
      </c>
    </row>
    <row r="34" spans="1:11" s="1000" customFormat="1" ht="22.5" customHeight="1" x14ac:dyDescent="0.2">
      <c r="A34" s="996"/>
      <c r="B34" s="1002" t="s">
        <v>469</v>
      </c>
      <c r="C34" s="736" t="s">
        <v>1044</v>
      </c>
      <c r="D34" s="737" t="s">
        <v>456</v>
      </c>
      <c r="E34" s="737">
        <v>664808</v>
      </c>
      <c r="F34" s="737">
        <v>14411</v>
      </c>
      <c r="G34" s="1011">
        <f t="shared" si="5"/>
        <v>679219</v>
      </c>
      <c r="H34" s="1662">
        <v>162442</v>
      </c>
      <c r="I34" s="1496">
        <f t="shared" si="1"/>
        <v>0.23915997638464176</v>
      </c>
    </row>
    <row r="35" spans="1:11" s="1000" customFormat="1" ht="22.5" customHeight="1" x14ac:dyDescent="0.2">
      <c r="A35" s="996"/>
      <c r="B35" s="1002" t="s">
        <v>470</v>
      </c>
      <c r="C35" s="1014" t="s">
        <v>2451</v>
      </c>
      <c r="D35" s="737" t="s">
        <v>456</v>
      </c>
      <c r="E35" s="737">
        <v>40116</v>
      </c>
      <c r="F35" s="737">
        <v>10718</v>
      </c>
      <c r="G35" s="1011">
        <f>E35+F35</f>
        <v>50834</v>
      </c>
      <c r="H35" s="1662">
        <v>27476</v>
      </c>
      <c r="I35" s="1496">
        <f t="shared" si="1"/>
        <v>0.54050438682771373</v>
      </c>
    </row>
    <row r="36" spans="1:11" s="1017" customFormat="1" ht="23.25" customHeight="1" x14ac:dyDescent="0.2">
      <c r="A36" s="1015"/>
      <c r="B36" s="1002" t="s">
        <v>500</v>
      </c>
      <c r="C36" s="1016" t="s">
        <v>2779</v>
      </c>
      <c r="D36" s="737" t="s">
        <v>287</v>
      </c>
      <c r="E36" s="737">
        <v>77632</v>
      </c>
      <c r="F36" s="737">
        <v>20961</v>
      </c>
      <c r="G36" s="1011">
        <f t="shared" ref="G36:G37" si="6">E36+F36</f>
        <v>98593</v>
      </c>
      <c r="H36" s="1656">
        <v>3999</v>
      </c>
      <c r="I36" s="1496">
        <f t="shared" si="1"/>
        <v>4.0560688892720576E-2</v>
      </c>
    </row>
    <row r="37" spans="1:11" s="1017" customFormat="1" ht="23.25" customHeight="1" x14ac:dyDescent="0.2">
      <c r="A37" s="1015"/>
      <c r="B37" s="1002" t="s">
        <v>501</v>
      </c>
      <c r="C37" s="1016" t="s">
        <v>2999</v>
      </c>
      <c r="D37" s="737" t="s">
        <v>287</v>
      </c>
      <c r="E37" s="737">
        <v>1130</v>
      </c>
      <c r="F37" s="737">
        <v>305</v>
      </c>
      <c r="G37" s="1011">
        <f t="shared" si="6"/>
        <v>1435</v>
      </c>
      <c r="H37" s="1656">
        <v>1435</v>
      </c>
      <c r="I37" s="1496">
        <f t="shared" si="1"/>
        <v>1</v>
      </c>
    </row>
    <row r="38" spans="1:11" s="1000" customFormat="1" ht="7.5" customHeight="1" thickBot="1" x14ac:dyDescent="0.25">
      <c r="A38" s="996"/>
      <c r="B38" s="1002"/>
      <c r="C38" s="736"/>
      <c r="D38" s="737"/>
      <c r="E38" s="737"/>
      <c r="F38" s="737"/>
      <c r="G38" s="1011"/>
      <c r="H38" s="1656"/>
      <c r="I38" s="1496"/>
    </row>
    <row r="39" spans="1:11" ht="13.9" customHeight="1" thickBot="1" x14ac:dyDescent="0.25">
      <c r="B39" s="1846"/>
      <c r="C39" s="1005" t="s">
        <v>471</v>
      </c>
      <c r="D39" s="1006"/>
      <c r="E39" s="1006">
        <f>SUM(E24:E38)</f>
        <v>1736672</v>
      </c>
      <c r="F39" s="1006">
        <f>SUM(F24:F38)</f>
        <v>220364</v>
      </c>
      <c r="G39" s="1007">
        <f>SUM(G24:G38)</f>
        <v>1957036</v>
      </c>
      <c r="H39" s="1048">
        <f>SUM(H24:H38)</f>
        <v>765930</v>
      </c>
      <c r="I39" s="1498">
        <f t="shared" si="1"/>
        <v>0.39137246325565805</v>
      </c>
    </row>
    <row r="40" spans="1:11" s="1000" customFormat="1" ht="13.9" customHeight="1" x14ac:dyDescent="0.2">
      <c r="A40" s="996"/>
      <c r="B40" s="994"/>
      <c r="C40" s="31"/>
      <c r="D40" s="358"/>
      <c r="E40" s="358"/>
      <c r="F40" s="358"/>
      <c r="G40" s="995"/>
      <c r="H40" s="1656"/>
      <c r="I40" s="1496"/>
    </row>
    <row r="41" spans="1:11" s="1000" customFormat="1" ht="13.9" customHeight="1" x14ac:dyDescent="0.2">
      <c r="A41" s="996"/>
      <c r="B41" s="1002"/>
      <c r="C41" s="31"/>
      <c r="D41" s="358"/>
      <c r="E41" s="358"/>
      <c r="F41" s="358"/>
      <c r="G41" s="995"/>
      <c r="H41" s="1656"/>
      <c r="I41" s="1496"/>
    </row>
    <row r="42" spans="1:11" s="1004" customFormat="1" ht="15.75" customHeight="1" x14ac:dyDescent="0.15">
      <c r="A42" s="1018"/>
      <c r="B42" s="1001" t="s">
        <v>472</v>
      </c>
      <c r="C42" s="32" t="s">
        <v>473</v>
      </c>
      <c r="D42" s="359"/>
      <c r="E42" s="359"/>
      <c r="F42" s="359"/>
      <c r="G42" s="995"/>
      <c r="H42" s="1657"/>
      <c r="I42" s="1496"/>
    </row>
    <row r="43" spans="1:11" s="1004" customFormat="1" ht="15.75" customHeight="1" x14ac:dyDescent="0.15">
      <c r="A43" s="1018"/>
      <c r="B43" s="1002" t="s">
        <v>455</v>
      </c>
      <c r="C43" s="31" t="s">
        <v>982</v>
      </c>
      <c r="D43" s="737" t="s">
        <v>285</v>
      </c>
      <c r="E43" s="737">
        <v>3500</v>
      </c>
      <c r="F43" s="737">
        <v>945</v>
      </c>
      <c r="G43" s="1011">
        <f>E43+F43</f>
        <v>4445</v>
      </c>
      <c r="H43" s="1656">
        <v>3883</v>
      </c>
      <c r="I43" s="1496">
        <f t="shared" si="1"/>
        <v>0.87356580427446573</v>
      </c>
    </row>
    <row r="44" spans="1:11" s="1004" customFormat="1" ht="15.75" customHeight="1" x14ac:dyDescent="0.2">
      <c r="A44" s="1018"/>
      <c r="B44" s="1002" t="s">
        <v>463</v>
      </c>
      <c r="C44" s="1014" t="s">
        <v>160</v>
      </c>
      <c r="D44" s="737" t="s">
        <v>285</v>
      </c>
      <c r="E44" s="737">
        <v>1000</v>
      </c>
      <c r="F44" s="737">
        <v>270</v>
      </c>
      <c r="G44" s="1011">
        <f>SUM(E44:F44)</f>
        <v>1270</v>
      </c>
      <c r="H44" s="1657">
        <v>0</v>
      </c>
      <c r="I44" s="1496">
        <f t="shared" si="1"/>
        <v>0</v>
      </c>
      <c r="K44" s="919"/>
    </row>
    <row r="45" spans="1:11" s="1004" customFormat="1" ht="31.5" customHeight="1" x14ac:dyDescent="0.15">
      <c r="A45" s="1018"/>
      <c r="B45" s="1002" t="s">
        <v>464</v>
      </c>
      <c r="C45" s="1012" t="s">
        <v>840</v>
      </c>
      <c r="D45" s="737" t="s">
        <v>1054</v>
      </c>
      <c r="E45" s="737">
        <v>12328</v>
      </c>
      <c r="F45" s="737">
        <v>3326</v>
      </c>
      <c r="G45" s="1011">
        <f>SUM(E45:F45)</f>
        <v>15654</v>
      </c>
      <c r="H45" s="1656">
        <v>11333</v>
      </c>
      <c r="I45" s="1496">
        <f t="shared" si="1"/>
        <v>0.72396831480771684</v>
      </c>
    </row>
    <row r="46" spans="1:11" s="1004" customFormat="1" ht="16.5" customHeight="1" x14ac:dyDescent="0.15">
      <c r="A46" s="1018"/>
      <c r="B46" s="1002" t="s">
        <v>465</v>
      </c>
      <c r="C46" s="736" t="s">
        <v>1044</v>
      </c>
      <c r="D46" s="737" t="s">
        <v>1054</v>
      </c>
      <c r="E46" s="737">
        <v>40162</v>
      </c>
      <c r="F46" s="737">
        <v>10844</v>
      </c>
      <c r="G46" s="1011">
        <f t="shared" ref="G46:G50" si="7">E46+F46</f>
        <v>51006</v>
      </c>
      <c r="H46" s="1656">
        <v>326</v>
      </c>
      <c r="I46" s="1496">
        <f t="shared" si="1"/>
        <v>6.3914049327530092E-3</v>
      </c>
    </row>
    <row r="47" spans="1:11" s="1004" customFormat="1" ht="35.25" customHeight="1" x14ac:dyDescent="0.15">
      <c r="A47" s="1018"/>
      <c r="B47" s="1002" t="s">
        <v>466</v>
      </c>
      <c r="C47" s="736" t="s">
        <v>1043</v>
      </c>
      <c r="D47" s="737" t="s">
        <v>1054</v>
      </c>
      <c r="E47" s="737">
        <v>7559</v>
      </c>
      <c r="F47" s="737">
        <v>2041</v>
      </c>
      <c r="G47" s="1011">
        <f t="shared" si="7"/>
        <v>9600</v>
      </c>
      <c r="H47" s="1657">
        <v>0</v>
      </c>
      <c r="I47" s="1496">
        <f t="shared" si="1"/>
        <v>0</v>
      </c>
    </row>
    <row r="48" spans="1:11" s="1004" customFormat="1" ht="29.25" customHeight="1" x14ac:dyDescent="0.15">
      <c r="A48" s="1018"/>
      <c r="B48" s="1002" t="s">
        <v>467</v>
      </c>
      <c r="C48" s="1012" t="s">
        <v>1051</v>
      </c>
      <c r="D48" s="737" t="s">
        <v>1054</v>
      </c>
      <c r="E48" s="737">
        <v>20599</v>
      </c>
      <c r="F48" s="737">
        <v>5562</v>
      </c>
      <c r="G48" s="1011">
        <f t="shared" si="7"/>
        <v>26161</v>
      </c>
      <c r="H48" s="1656">
        <v>18161</v>
      </c>
      <c r="I48" s="1496">
        <f t="shared" si="1"/>
        <v>0.69420129199954128</v>
      </c>
    </row>
    <row r="49" spans="1:14" s="1004" customFormat="1" ht="20.25" customHeight="1" x14ac:dyDescent="0.15">
      <c r="A49" s="1018"/>
      <c r="B49" s="1002" t="s">
        <v>468</v>
      </c>
      <c r="C49" s="1019" t="s">
        <v>2452</v>
      </c>
      <c r="D49" s="737" t="s">
        <v>1054</v>
      </c>
      <c r="E49" s="737">
        <v>240</v>
      </c>
      <c r="F49" s="737">
        <v>65</v>
      </c>
      <c r="G49" s="1011">
        <f t="shared" si="7"/>
        <v>305</v>
      </c>
      <c r="H49" s="1657">
        <v>0</v>
      </c>
      <c r="I49" s="1496">
        <f t="shared" si="1"/>
        <v>0</v>
      </c>
    </row>
    <row r="50" spans="1:14" s="1021" customFormat="1" ht="20.25" customHeight="1" x14ac:dyDescent="0.2">
      <c r="A50" s="1020"/>
      <c r="B50" s="1002" t="s">
        <v>469</v>
      </c>
      <c r="C50" s="761" t="s">
        <v>2453</v>
      </c>
      <c r="D50" s="737" t="s">
        <v>1054</v>
      </c>
      <c r="E50" s="737">
        <v>3264</v>
      </c>
      <c r="F50" s="737">
        <v>881</v>
      </c>
      <c r="G50" s="1011">
        <f t="shared" si="7"/>
        <v>4145</v>
      </c>
      <c r="H50" s="1657">
        <v>0</v>
      </c>
      <c r="I50" s="1496">
        <f t="shared" si="1"/>
        <v>0</v>
      </c>
    </row>
    <row r="51" spans="1:14" s="1004" customFormat="1" ht="9.75" customHeight="1" thickBot="1" x14ac:dyDescent="0.2">
      <c r="A51" s="1018"/>
      <c r="B51" s="1002"/>
      <c r="C51" s="1012"/>
      <c r="D51" s="737"/>
      <c r="E51" s="737"/>
      <c r="F51" s="737"/>
      <c r="G51" s="1011"/>
      <c r="H51" s="1657"/>
      <c r="I51" s="1496"/>
    </row>
    <row r="52" spans="1:14" s="1004" customFormat="1" ht="12" customHeight="1" thickBot="1" x14ac:dyDescent="0.2">
      <c r="B52" s="1499"/>
      <c r="C52" s="1005" t="s">
        <v>474</v>
      </c>
      <c r="D52" s="1006"/>
      <c r="E52" s="1006">
        <f>SUM(E43:E50)</f>
        <v>88652</v>
      </c>
      <c r="F52" s="1006">
        <f>SUM(F43:F50)</f>
        <v>23934</v>
      </c>
      <c r="G52" s="1007">
        <f>SUM(G43:G50)</f>
        <v>112586</v>
      </c>
      <c r="H52" s="1048">
        <f>SUM(H43:H50)</f>
        <v>33703</v>
      </c>
      <c r="I52" s="1498">
        <f t="shared" si="1"/>
        <v>0.29935338319151583</v>
      </c>
    </row>
    <row r="53" spans="1:14" s="1004" customFormat="1" ht="12" customHeight="1" x14ac:dyDescent="0.15">
      <c r="A53" s="1018"/>
      <c r="B53" s="1001"/>
      <c r="C53" s="32"/>
      <c r="D53" s="359"/>
      <c r="E53" s="359"/>
      <c r="F53" s="359"/>
      <c r="G53" s="995"/>
      <c r="H53" s="1657"/>
      <c r="I53" s="1496"/>
    </row>
    <row r="54" spans="1:14" s="1004" customFormat="1" ht="12" customHeight="1" x14ac:dyDescent="0.15">
      <c r="A54" s="1018"/>
      <c r="B54" s="1001"/>
      <c r="C54" s="32"/>
      <c r="D54" s="359"/>
      <c r="E54" s="359"/>
      <c r="F54" s="359"/>
      <c r="G54" s="995"/>
      <c r="H54" s="1657"/>
      <c r="I54" s="1496"/>
    </row>
    <row r="55" spans="1:14" s="985" customFormat="1" ht="15" customHeight="1" x14ac:dyDescent="0.2">
      <c r="A55" s="1024"/>
      <c r="B55" s="1001" t="s">
        <v>475</v>
      </c>
      <c r="C55" s="32" t="s">
        <v>476</v>
      </c>
      <c r="D55" s="359"/>
      <c r="E55" s="359">
        <v>0</v>
      </c>
      <c r="F55" s="359">
        <v>0</v>
      </c>
      <c r="G55" s="995">
        <v>0</v>
      </c>
      <c r="H55" s="1656"/>
      <c r="I55" s="1496"/>
    </row>
    <row r="56" spans="1:14" s="985" customFormat="1" ht="15" customHeight="1" thickBot="1" x14ac:dyDescent="0.25">
      <c r="A56" s="1024"/>
      <c r="B56" s="1001"/>
      <c r="C56" s="31"/>
      <c r="D56" s="358"/>
      <c r="E56" s="358"/>
      <c r="F56" s="358"/>
      <c r="G56" s="995"/>
      <c r="H56" s="1656"/>
      <c r="I56" s="1496"/>
    </row>
    <row r="57" spans="1:14" s="985" customFormat="1" ht="13.5" customHeight="1" thickBot="1" x14ac:dyDescent="0.25">
      <c r="B57" s="1499"/>
      <c r="C57" s="1005" t="s">
        <v>477</v>
      </c>
      <c r="D57" s="1006"/>
      <c r="E57" s="1006">
        <f>E55</f>
        <v>0</v>
      </c>
      <c r="F57" s="1006">
        <f t="shared" ref="F57:H57" si="8">F55</f>
        <v>0</v>
      </c>
      <c r="G57" s="1007">
        <f t="shared" si="8"/>
        <v>0</v>
      </c>
      <c r="H57" s="1048">
        <f t="shared" si="8"/>
        <v>0</v>
      </c>
      <c r="I57" s="1498"/>
    </row>
    <row r="58" spans="1:14" s="985" customFormat="1" ht="13.5" customHeight="1" x14ac:dyDescent="0.2">
      <c r="A58" s="1024"/>
      <c r="B58" s="1001"/>
      <c r="C58" s="32"/>
      <c r="D58" s="359"/>
      <c r="E58" s="359"/>
      <c r="F58" s="359"/>
      <c r="G58" s="995"/>
      <c r="H58" s="1656"/>
      <c r="I58" s="1496"/>
    </row>
    <row r="59" spans="1:14" s="985" customFormat="1" ht="13.5" customHeight="1" x14ac:dyDescent="0.2">
      <c r="A59" s="1024"/>
      <c r="B59" s="1001" t="s">
        <v>85</v>
      </c>
      <c r="C59" s="32" t="s">
        <v>161</v>
      </c>
      <c r="D59" s="359"/>
      <c r="G59" s="1025"/>
      <c r="H59" s="1656"/>
      <c r="I59" s="1496"/>
    </row>
    <row r="60" spans="1:14" s="985" customFormat="1" ht="33.75" customHeight="1" x14ac:dyDescent="0.2">
      <c r="A60" s="1024"/>
      <c r="B60" s="1002" t="s">
        <v>455</v>
      </c>
      <c r="C60" s="31" t="s">
        <v>2454</v>
      </c>
      <c r="D60" s="737" t="s">
        <v>285</v>
      </c>
      <c r="E60" s="737">
        <v>6990</v>
      </c>
      <c r="F60" s="737">
        <v>1887</v>
      </c>
      <c r="G60" s="1011">
        <f>SUM(E60:F60)</f>
        <v>8877</v>
      </c>
      <c r="H60" s="1656">
        <v>8739</v>
      </c>
      <c r="I60" s="1496">
        <f t="shared" si="1"/>
        <v>0.98445420750253465</v>
      </c>
    </row>
    <row r="61" spans="1:14" s="985" customFormat="1" ht="25.5" customHeight="1" x14ac:dyDescent="0.2">
      <c r="A61" s="1024"/>
      <c r="B61" s="1002" t="s">
        <v>463</v>
      </c>
      <c r="C61" s="736" t="s">
        <v>1044</v>
      </c>
      <c r="D61" s="737" t="s">
        <v>456</v>
      </c>
      <c r="E61" s="737">
        <v>1255</v>
      </c>
      <c r="F61" s="737">
        <v>339</v>
      </c>
      <c r="G61" s="1011">
        <f>SUM(E61:F61)</f>
        <v>1594</v>
      </c>
      <c r="H61" s="1656">
        <v>1594</v>
      </c>
      <c r="I61" s="1496">
        <f t="shared" si="1"/>
        <v>1</v>
      </c>
    </row>
    <row r="62" spans="1:14" s="1017" customFormat="1" ht="25.5" customHeight="1" x14ac:dyDescent="0.2">
      <c r="A62" s="1015"/>
      <c r="B62" s="1002"/>
      <c r="C62" s="1594"/>
      <c r="D62" s="737"/>
      <c r="E62" s="737"/>
      <c r="F62" s="737"/>
      <c r="G62" s="1011"/>
      <c r="H62" s="1656"/>
      <c r="I62" s="1496"/>
    </row>
    <row r="63" spans="1:14" s="985" customFormat="1" ht="7.5" customHeight="1" thickBot="1" x14ac:dyDescent="0.25">
      <c r="A63" s="1024"/>
      <c r="B63" s="1056"/>
      <c r="C63" s="1057"/>
      <c r="D63" s="1058"/>
      <c r="E63" s="1058"/>
      <c r="F63" s="1058"/>
      <c r="G63" s="1059"/>
      <c r="H63" s="1847"/>
      <c r="I63" s="1496"/>
    </row>
    <row r="64" spans="1:14" s="985" customFormat="1" ht="12.75" customHeight="1" thickBot="1" x14ac:dyDescent="0.25">
      <c r="B64" s="1508"/>
      <c r="C64" s="1005" t="s">
        <v>162</v>
      </c>
      <c r="D64" s="1006"/>
      <c r="E64" s="1006">
        <f>SUM(E60:E63)</f>
        <v>8245</v>
      </c>
      <c r="F64" s="1006">
        <f>SUM(F60:F63)</f>
        <v>2226</v>
      </c>
      <c r="G64" s="1007">
        <f>SUM(G60:G63)</f>
        <v>10471</v>
      </c>
      <c r="H64" s="1048">
        <f>SUM(H60:H63)</f>
        <v>10333</v>
      </c>
      <c r="I64" s="1498">
        <f t="shared" si="1"/>
        <v>0.98682074300448863</v>
      </c>
      <c r="J64" s="1030"/>
      <c r="K64" s="1030"/>
      <c r="M64" s="1030"/>
      <c r="N64" s="1030"/>
    </row>
    <row r="65" spans="1:13" s="985" customFormat="1" ht="12.75" customHeight="1" x14ac:dyDescent="0.2">
      <c r="A65" s="1024"/>
      <c r="B65" s="1002"/>
      <c r="C65" s="32"/>
      <c r="D65" s="359"/>
      <c r="E65" s="359"/>
      <c r="F65" s="359"/>
      <c r="G65" s="995"/>
      <c r="H65" s="1656"/>
      <c r="I65" s="1496"/>
      <c r="M65" s="1030"/>
    </row>
    <row r="66" spans="1:13" s="985" customFormat="1" ht="12.75" customHeight="1" thickBot="1" x14ac:dyDescent="0.25">
      <c r="A66" s="1024"/>
      <c r="B66" s="1848"/>
      <c r="C66" s="1057" t="s">
        <v>3000</v>
      </c>
      <c r="D66" s="1028"/>
      <c r="E66" s="1034">
        <v>120</v>
      </c>
      <c r="F66" s="1034">
        <v>0</v>
      </c>
      <c r="G66" s="1304">
        <f>E66+F66</f>
        <v>120</v>
      </c>
      <c r="H66" s="1660">
        <v>120</v>
      </c>
      <c r="I66" s="1496">
        <f t="shared" si="1"/>
        <v>1</v>
      </c>
      <c r="M66" s="1030"/>
    </row>
    <row r="67" spans="1:13" s="985" customFormat="1" ht="12" thickBot="1" x14ac:dyDescent="0.25">
      <c r="B67" s="1499" t="s">
        <v>86</v>
      </c>
      <c r="C67" s="1005" t="s">
        <v>2455</v>
      </c>
      <c r="D67" s="1006"/>
      <c r="E67" s="1006">
        <f>E66</f>
        <v>120</v>
      </c>
      <c r="F67" s="1006">
        <f t="shared" ref="F67:H67" si="9">F66</f>
        <v>0</v>
      </c>
      <c r="G67" s="1007">
        <f t="shared" si="9"/>
        <v>120</v>
      </c>
      <c r="H67" s="1048">
        <f t="shared" si="9"/>
        <v>120</v>
      </c>
      <c r="I67" s="1498">
        <f t="shared" si="1"/>
        <v>1</v>
      </c>
    </row>
    <row r="68" spans="1:13" s="1017" customFormat="1" ht="24" customHeight="1" x14ac:dyDescent="0.2">
      <c r="A68" s="1015"/>
      <c r="B68" s="1002"/>
      <c r="C68" s="31"/>
      <c r="D68" s="737"/>
      <c r="E68" s="1032"/>
      <c r="F68" s="1032"/>
      <c r="G68" s="1011"/>
      <c r="H68" s="1656"/>
      <c r="I68" s="1496"/>
    </row>
    <row r="69" spans="1:13" s="985" customFormat="1" ht="8.25" customHeight="1" thickBot="1" x14ac:dyDescent="0.25">
      <c r="A69" s="1024"/>
      <c r="B69" s="990"/>
      <c r="C69" s="1031"/>
      <c r="D69" s="737"/>
      <c r="E69" s="737"/>
      <c r="F69" s="737"/>
      <c r="G69" s="1011"/>
      <c r="H69" s="1656"/>
      <c r="I69" s="1496"/>
    </row>
    <row r="70" spans="1:13" s="985" customFormat="1" ht="22.5" customHeight="1" thickBot="1" x14ac:dyDescent="0.25">
      <c r="B70" s="1500"/>
      <c r="C70" s="1501" t="s">
        <v>2780</v>
      </c>
      <c r="D70" s="1502"/>
      <c r="E70" s="1006">
        <f>E68</f>
        <v>0</v>
      </c>
      <c r="F70" s="1006">
        <f>F68</f>
        <v>0</v>
      </c>
      <c r="G70" s="1007">
        <f>G68</f>
        <v>0</v>
      </c>
      <c r="H70" s="1048">
        <f>H68</f>
        <v>0</v>
      </c>
      <c r="I70" s="1498"/>
    </row>
    <row r="71" spans="1:13" s="985" customFormat="1" ht="12.75" customHeight="1" x14ac:dyDescent="0.2">
      <c r="A71" s="1024"/>
      <c r="B71" s="1305"/>
      <c r="C71" s="926"/>
      <c r="D71" s="358"/>
      <c r="E71" s="358"/>
      <c r="F71" s="358"/>
      <c r="G71" s="995"/>
      <c r="H71" s="1656"/>
      <c r="I71" s="1496"/>
    </row>
    <row r="72" spans="1:13" s="985" customFormat="1" ht="12.75" customHeight="1" x14ac:dyDescent="0.2">
      <c r="B72" s="1306" t="s">
        <v>87</v>
      </c>
      <c r="C72" s="799" t="s">
        <v>2456</v>
      </c>
      <c r="D72" s="358"/>
      <c r="E72" s="359"/>
      <c r="F72" s="359"/>
      <c r="G72" s="995"/>
      <c r="H72" s="1656"/>
      <c r="I72" s="1496"/>
    </row>
    <row r="73" spans="1:13" s="985" customFormat="1" ht="23.25" thickBot="1" x14ac:dyDescent="0.25">
      <c r="A73" s="1024"/>
      <c r="B73" s="1033" t="s">
        <v>455</v>
      </c>
      <c r="C73" s="926" t="s">
        <v>3001</v>
      </c>
      <c r="D73" s="1034"/>
      <c r="E73" s="1058">
        <v>14465</v>
      </c>
      <c r="F73" s="1058"/>
      <c r="G73" s="1059">
        <f>SUM(E73:F73)</f>
        <v>14465</v>
      </c>
      <c r="H73" s="1656">
        <f>'ÖNK kötelező-önként vállalt'!V76+'ÖNK kötelező-önként vállalt'!V77+'ÖNK kötelező-önként vállalt'!V78+'ÖNK kötelező-önként vállalt'!V52</f>
        <v>14462</v>
      </c>
      <c r="I73" s="1496">
        <f t="shared" si="1"/>
        <v>0.99979260283442795</v>
      </c>
    </row>
    <row r="74" spans="1:13" s="985" customFormat="1" ht="12.75" customHeight="1" thickBot="1" x14ac:dyDescent="0.25">
      <c r="B74" s="1500"/>
      <c r="C74" s="1035" t="s">
        <v>2456</v>
      </c>
      <c r="D74" s="1036"/>
      <c r="E74" s="1036">
        <f>E73</f>
        <v>14465</v>
      </c>
      <c r="F74" s="1036"/>
      <c r="G74" s="1007">
        <f>G73</f>
        <v>14465</v>
      </c>
      <c r="H74" s="1048">
        <f>H73</f>
        <v>14462</v>
      </c>
      <c r="I74" s="1498">
        <f t="shared" si="1"/>
        <v>0.99979260283442795</v>
      </c>
    </row>
    <row r="75" spans="1:13" s="985" customFormat="1" ht="12" customHeight="1" x14ac:dyDescent="0.2">
      <c r="A75" s="1024"/>
      <c r="B75" s="990"/>
      <c r="C75" s="1031"/>
      <c r="D75" s="358"/>
      <c r="E75" s="358"/>
      <c r="F75" s="358"/>
      <c r="G75" s="995"/>
      <c r="H75" s="1656"/>
      <c r="I75" s="1496"/>
    </row>
    <row r="76" spans="1:13" s="985" customFormat="1" ht="12.75" customHeight="1" x14ac:dyDescent="0.2">
      <c r="A76" s="1024"/>
      <c r="B76" s="1023" t="s">
        <v>2457</v>
      </c>
      <c r="C76" s="987" t="s">
        <v>281</v>
      </c>
      <c r="D76" s="358"/>
      <c r="E76" s="358"/>
      <c r="F76" s="358"/>
      <c r="G76" s="995"/>
      <c r="H76" s="1656"/>
      <c r="I76" s="1496"/>
    </row>
    <row r="77" spans="1:13" s="1039" customFormat="1" ht="13.5" customHeight="1" x14ac:dyDescent="0.2">
      <c r="A77" s="1038"/>
      <c r="B77" s="990" t="s">
        <v>455</v>
      </c>
      <c r="C77" s="1031" t="s">
        <v>70</v>
      </c>
      <c r="D77" s="358"/>
      <c r="E77" s="358">
        <v>2927</v>
      </c>
      <c r="F77" s="358"/>
      <c r="G77" s="995">
        <f>SUM(E77:F77)</f>
        <v>2927</v>
      </c>
      <c r="H77" s="1656">
        <v>2927</v>
      </c>
      <c r="I77" s="1496">
        <f t="shared" ref="I77:I121" si="10">H77/G77</f>
        <v>1</v>
      </c>
    </row>
    <row r="78" spans="1:13" s="1039" customFormat="1" ht="12" customHeight="1" thickBot="1" x14ac:dyDescent="0.25">
      <c r="A78" s="1038"/>
      <c r="B78" s="990"/>
      <c r="C78" s="950"/>
      <c r="D78" s="737"/>
      <c r="E78" s="737"/>
      <c r="F78" s="737"/>
      <c r="G78" s="1011"/>
      <c r="H78" s="1661"/>
      <c r="I78" s="1496"/>
    </row>
    <row r="79" spans="1:13" s="985" customFormat="1" ht="13.5" customHeight="1" thickBot="1" x14ac:dyDescent="0.25">
      <c r="B79" s="1500"/>
      <c r="C79" s="1040" t="s">
        <v>478</v>
      </c>
      <c r="D79" s="1006"/>
      <c r="E79" s="1006">
        <f>SUM(E77:E78)</f>
        <v>2927</v>
      </c>
      <c r="F79" s="1006">
        <f>SUM(F77:F78)</f>
        <v>0</v>
      </c>
      <c r="G79" s="1007">
        <f>SUM(G77:G78)</f>
        <v>2927</v>
      </c>
      <c r="H79" s="1048">
        <f>SUM(H77:H78)</f>
        <v>2927</v>
      </c>
      <c r="I79" s="1498">
        <f t="shared" si="10"/>
        <v>1</v>
      </c>
    </row>
    <row r="80" spans="1:13" s="985" customFormat="1" ht="12.75" customHeight="1" x14ac:dyDescent="0.2">
      <c r="A80" s="1024"/>
      <c r="B80" s="990"/>
      <c r="C80" s="987"/>
      <c r="D80" s="358"/>
      <c r="E80" s="358"/>
      <c r="F80" s="358"/>
      <c r="G80" s="995"/>
      <c r="H80" s="1656"/>
      <c r="I80" s="1496"/>
    </row>
    <row r="81" spans="1:9" ht="12.75" customHeight="1" x14ac:dyDescent="0.2">
      <c r="A81" s="986"/>
      <c r="B81" s="1023" t="s">
        <v>2458</v>
      </c>
      <c r="C81" s="987" t="s">
        <v>819</v>
      </c>
      <c r="D81" s="358"/>
      <c r="E81" s="358"/>
      <c r="F81" s="358"/>
      <c r="G81" s="995"/>
      <c r="H81" s="1655"/>
      <c r="I81" s="1496"/>
    </row>
    <row r="82" spans="1:9" s="1039" customFormat="1" ht="15" customHeight="1" x14ac:dyDescent="0.2">
      <c r="A82" s="1038"/>
      <c r="B82" s="990" t="s">
        <v>455</v>
      </c>
      <c r="C82" s="1031" t="s">
        <v>876</v>
      </c>
      <c r="D82" s="737"/>
      <c r="E82" s="737">
        <v>3000</v>
      </c>
      <c r="F82" s="737">
        <v>0</v>
      </c>
      <c r="G82" s="1011">
        <f>E82</f>
        <v>3000</v>
      </c>
      <c r="H82" s="1656">
        <v>1000</v>
      </c>
      <c r="I82" s="1496">
        <f t="shared" si="10"/>
        <v>0.33333333333333331</v>
      </c>
    </row>
    <row r="83" spans="1:9" s="1039" customFormat="1" ht="12" customHeight="1" thickBot="1" x14ac:dyDescent="0.25">
      <c r="A83" s="1038"/>
      <c r="B83" s="990"/>
      <c r="C83" s="1031"/>
      <c r="D83" s="358"/>
      <c r="E83" s="358"/>
      <c r="F83" s="358"/>
      <c r="G83" s="995"/>
      <c r="H83" s="1661"/>
      <c r="I83" s="1496"/>
    </row>
    <row r="84" spans="1:9" s="985" customFormat="1" ht="21.75" customHeight="1" thickBot="1" x14ac:dyDescent="0.25">
      <c r="B84" s="1505"/>
      <c r="C84" s="1503" t="s">
        <v>479</v>
      </c>
      <c r="D84" s="1047"/>
      <c r="E84" s="1047">
        <f>SUM(E82:E82)</f>
        <v>3000</v>
      </c>
      <c r="F84" s="1047">
        <f>SUM(F82:F82)</f>
        <v>0</v>
      </c>
      <c r="G84" s="1048">
        <f>SUM(G82:G82)</f>
        <v>3000</v>
      </c>
      <c r="H84" s="1504">
        <f>SUM(H82:H82)</f>
        <v>1000</v>
      </c>
      <c r="I84" s="1506">
        <f t="shared" si="10"/>
        <v>0.33333333333333331</v>
      </c>
    </row>
    <row r="85" spans="1:9" s="985" customFormat="1" ht="13.5" customHeight="1" x14ac:dyDescent="0.2">
      <c r="A85" s="1024"/>
      <c r="B85" s="990"/>
      <c r="C85" s="987"/>
      <c r="D85" s="359"/>
      <c r="E85" s="359"/>
      <c r="F85" s="359"/>
      <c r="G85" s="995"/>
      <c r="H85" s="1656"/>
      <c r="I85" s="1496"/>
    </row>
    <row r="86" spans="1:9" s="985" customFormat="1" ht="13.5" customHeight="1" thickBot="1" x14ac:dyDescent="0.25">
      <c r="A86" s="1024"/>
      <c r="B86" s="1026"/>
      <c r="C86" s="1027"/>
      <c r="D86" s="1028"/>
      <c r="E86" s="1028"/>
      <c r="F86" s="1028"/>
      <c r="G86" s="1029"/>
      <c r="H86" s="1656"/>
      <c r="I86" s="1496"/>
    </row>
    <row r="87" spans="1:9" s="985" customFormat="1" ht="13.5" customHeight="1" thickBot="1" x14ac:dyDescent="0.25">
      <c r="B87" s="1500"/>
      <c r="C87" s="1040" t="s">
        <v>163</v>
      </c>
      <c r="D87" s="1006"/>
      <c r="E87" s="1006">
        <f>E15+E21+E39+E52+E57+E64+E70+E79+E84</f>
        <v>1881974</v>
      </c>
      <c r="F87" s="1006">
        <f>F15+F21+F39+F52+F57+F64+F70+F79+F84</f>
        <v>258077</v>
      </c>
      <c r="G87" s="1007">
        <f>G15+G21+G39+G52+G57+G64+G70+G79+G84</f>
        <v>2140051</v>
      </c>
      <c r="H87" s="1048">
        <f>H15+H21+H39+H52+H57+H64+H70+H79+H84+H67+H74</f>
        <v>866755</v>
      </c>
      <c r="I87" s="1498">
        <f t="shared" si="10"/>
        <v>0.40501604868295193</v>
      </c>
    </row>
    <row r="88" spans="1:9" s="985" customFormat="1" ht="13.5" customHeight="1" x14ac:dyDescent="0.2">
      <c r="A88" s="1024"/>
      <c r="B88" s="990"/>
      <c r="C88" s="987"/>
      <c r="D88" s="359"/>
      <c r="E88" s="359"/>
      <c r="F88" s="359"/>
      <c r="G88" s="995"/>
      <c r="H88" s="1656"/>
      <c r="I88" s="1496"/>
    </row>
    <row r="89" spans="1:9" s="1021" customFormat="1" ht="13.5" customHeight="1" x14ac:dyDescent="0.15">
      <c r="A89" s="1020"/>
      <c r="B89" s="990"/>
      <c r="C89" s="987"/>
      <c r="D89" s="1041"/>
      <c r="E89" s="1022"/>
      <c r="F89" s="1022"/>
      <c r="G89" s="1042"/>
      <c r="H89" s="1657"/>
      <c r="I89" s="1496"/>
    </row>
    <row r="90" spans="1:9" s="1021" customFormat="1" ht="15.75" customHeight="1" x14ac:dyDescent="0.15">
      <c r="A90" s="1020"/>
      <c r="B90" s="1023" t="s">
        <v>164</v>
      </c>
      <c r="C90" s="987" t="s">
        <v>480</v>
      </c>
      <c r="D90" s="1041"/>
      <c r="E90" s="1022"/>
      <c r="F90" s="1022"/>
      <c r="G90" s="1042"/>
      <c r="H90" s="1657"/>
      <c r="I90" s="1496"/>
    </row>
    <row r="91" spans="1:9" s="1045" customFormat="1" ht="21.75" customHeight="1" x14ac:dyDescent="0.2">
      <c r="A91" s="1043"/>
      <c r="B91" s="990" t="s">
        <v>455</v>
      </c>
      <c r="C91" s="1031" t="s">
        <v>939</v>
      </c>
      <c r="D91" s="1044" t="s">
        <v>285</v>
      </c>
      <c r="E91" s="737">
        <v>1000</v>
      </c>
      <c r="F91" s="737">
        <v>270</v>
      </c>
      <c r="G91" s="1011">
        <f>SUM(E91:F91)</f>
        <v>1270</v>
      </c>
      <c r="H91" s="1656">
        <v>44</v>
      </c>
      <c r="I91" s="1496">
        <f t="shared" si="10"/>
        <v>3.4645669291338582E-2</v>
      </c>
    </row>
    <row r="92" spans="1:9" s="1021" customFormat="1" ht="21.75" customHeight="1" thickBot="1" x14ac:dyDescent="0.2">
      <c r="A92" s="1020"/>
      <c r="B92" s="990" t="s">
        <v>463</v>
      </c>
      <c r="C92" s="1031" t="s">
        <v>804</v>
      </c>
      <c r="D92" s="1044" t="s">
        <v>285</v>
      </c>
      <c r="E92" s="737">
        <v>1520</v>
      </c>
      <c r="F92" s="737">
        <v>410</v>
      </c>
      <c r="G92" s="1046">
        <f>SUM(E92:F92)</f>
        <v>1930</v>
      </c>
      <c r="H92" s="1656">
        <v>188</v>
      </c>
      <c r="I92" s="1496">
        <f t="shared" si="10"/>
        <v>9.7409326424870463E-2</v>
      </c>
    </row>
    <row r="93" spans="1:9" s="1021" customFormat="1" ht="21.75" customHeight="1" thickBot="1" x14ac:dyDescent="0.2">
      <c r="B93" s="1500"/>
      <c r="C93" s="1040" t="s">
        <v>481</v>
      </c>
      <c r="D93" s="1507"/>
      <c r="E93" s="1047">
        <f>SUM(E91:E92)</f>
        <v>2520</v>
      </c>
      <c r="F93" s="1047">
        <f>SUM(F91:F92)</f>
        <v>680</v>
      </c>
      <c r="G93" s="1048">
        <f>SUM(G91:G92)</f>
        <v>3200</v>
      </c>
      <c r="H93" s="1048">
        <f>SUM(H91:H92)</f>
        <v>232</v>
      </c>
      <c r="I93" s="1498">
        <f t="shared" si="10"/>
        <v>7.2499999999999995E-2</v>
      </c>
    </row>
    <row r="94" spans="1:9" s="1021" customFormat="1" ht="13.5" customHeight="1" x14ac:dyDescent="0.15">
      <c r="A94" s="1020"/>
      <c r="B94" s="990"/>
      <c r="C94" s="987"/>
      <c r="D94" s="1041"/>
      <c r="E94" s="1022"/>
      <c r="F94" s="1022"/>
      <c r="G94" s="1042"/>
      <c r="H94" s="1657"/>
      <c r="I94" s="1496"/>
    </row>
    <row r="95" spans="1:9" s="1021" customFormat="1" ht="13.5" customHeight="1" x14ac:dyDescent="0.15">
      <c r="A95" s="1020"/>
      <c r="B95" s="1001" t="s">
        <v>482</v>
      </c>
      <c r="C95" s="32" t="s">
        <v>72</v>
      </c>
      <c r="D95" s="359"/>
      <c r="E95" s="1022"/>
      <c r="F95" s="1022"/>
      <c r="G95" s="1042"/>
      <c r="H95" s="1657"/>
      <c r="I95" s="1496"/>
    </row>
    <row r="96" spans="1:9" s="1021" customFormat="1" ht="16.5" customHeight="1" x14ac:dyDescent="0.2">
      <c r="A96" s="1020"/>
      <c r="B96" s="1002" t="s">
        <v>455</v>
      </c>
      <c r="C96" s="31" t="s">
        <v>294</v>
      </c>
      <c r="D96" s="737" t="s">
        <v>287</v>
      </c>
      <c r="E96" s="737"/>
      <c r="F96" s="737"/>
      <c r="G96" s="1011">
        <f>E96+F96</f>
        <v>0</v>
      </c>
      <c r="H96" s="1673">
        <v>4680</v>
      </c>
      <c r="I96" s="1496"/>
    </row>
    <row r="97" spans="1:9" s="1004" customFormat="1" ht="16.5" customHeight="1" x14ac:dyDescent="0.2">
      <c r="A97" s="1018"/>
      <c r="B97" s="1002" t="s">
        <v>463</v>
      </c>
      <c r="C97" s="31" t="s">
        <v>3002</v>
      </c>
      <c r="D97" s="737" t="s">
        <v>287</v>
      </c>
      <c r="E97" s="737">
        <v>20158</v>
      </c>
      <c r="F97" s="737">
        <v>5443</v>
      </c>
      <c r="G97" s="1011">
        <f>E97+F97</f>
        <v>25601</v>
      </c>
      <c r="H97" s="1673">
        <v>21162</v>
      </c>
      <c r="I97" s="1496">
        <f t="shared" si="10"/>
        <v>0.82660833561189018</v>
      </c>
    </row>
    <row r="98" spans="1:9" s="985" customFormat="1" ht="16.5" customHeight="1" thickBot="1" x14ac:dyDescent="0.25">
      <c r="A98" s="1024"/>
      <c r="B98" s="1002" t="s">
        <v>464</v>
      </c>
      <c r="C98" s="31" t="s">
        <v>2781</v>
      </c>
      <c r="D98" s="737" t="s">
        <v>287</v>
      </c>
      <c r="E98" s="737">
        <v>3606</v>
      </c>
      <c r="F98" s="737">
        <v>974</v>
      </c>
      <c r="G98" s="1011">
        <f>E98+F98</f>
        <v>4580</v>
      </c>
      <c r="H98" s="1673">
        <v>4200</v>
      </c>
      <c r="I98" s="1496">
        <f t="shared" si="10"/>
        <v>0.91703056768558955</v>
      </c>
    </row>
    <row r="99" spans="1:9" s="985" customFormat="1" ht="21.75" customHeight="1" thickBot="1" x14ac:dyDescent="0.25">
      <c r="B99" s="1508"/>
      <c r="C99" s="1005" t="s">
        <v>71</v>
      </c>
      <c r="D99" s="1047"/>
      <c r="E99" s="1047">
        <f>SUM(E96:E98)</f>
        <v>23764</v>
      </c>
      <c r="F99" s="1047">
        <f>SUM(F96:F98)</f>
        <v>6417</v>
      </c>
      <c r="G99" s="1048">
        <f>SUM(G96:G98)</f>
        <v>30181</v>
      </c>
      <c r="H99" s="1048">
        <f>SUM(H96:H98)</f>
        <v>30042</v>
      </c>
      <c r="I99" s="1498">
        <f t="shared" si="10"/>
        <v>0.99539445346409994</v>
      </c>
    </row>
    <row r="100" spans="1:9" s="985" customFormat="1" ht="13.5" customHeight="1" x14ac:dyDescent="0.2">
      <c r="A100" s="1024"/>
      <c r="B100" s="1049"/>
      <c r="C100" s="1037"/>
      <c r="D100" s="1050"/>
      <c r="E100" s="1050"/>
      <c r="F100" s="1050"/>
      <c r="G100" s="1051"/>
      <c r="H100" s="1656"/>
      <c r="I100" s="1496"/>
    </row>
    <row r="101" spans="1:9" s="1021" customFormat="1" ht="26.25" customHeight="1" x14ac:dyDescent="0.2">
      <c r="A101" s="1020"/>
      <c r="B101" s="1002" t="s">
        <v>2782</v>
      </c>
      <c r="C101" s="32" t="s">
        <v>789</v>
      </c>
      <c r="D101" s="359"/>
      <c r="E101" s="1050"/>
      <c r="F101" s="1050"/>
      <c r="G101" s="1042"/>
      <c r="H101" s="1657"/>
      <c r="I101" s="1496"/>
    </row>
    <row r="102" spans="1:9" s="1021" customFormat="1" ht="21.75" customHeight="1" x14ac:dyDescent="0.15">
      <c r="A102" s="1020"/>
      <c r="B102" s="1002" t="s">
        <v>455</v>
      </c>
      <c r="C102" s="31" t="s">
        <v>2783</v>
      </c>
      <c r="D102" s="737" t="s">
        <v>285</v>
      </c>
      <c r="E102" s="737">
        <v>1181</v>
      </c>
      <c r="F102" s="737">
        <v>319</v>
      </c>
      <c r="G102" s="1011">
        <f>SUM(E102:F102)</f>
        <v>1500</v>
      </c>
      <c r="H102" s="1657">
        <v>1343</v>
      </c>
      <c r="I102" s="1496">
        <f t="shared" si="10"/>
        <v>0.89533333333333331</v>
      </c>
    </row>
    <row r="103" spans="1:9" s="1021" customFormat="1" ht="12" customHeight="1" thickBot="1" x14ac:dyDescent="0.25">
      <c r="A103" s="1020"/>
      <c r="B103" s="1002"/>
      <c r="C103" s="31"/>
      <c r="D103" s="358"/>
      <c r="E103" s="358"/>
      <c r="F103" s="358"/>
      <c r="G103" s="1025"/>
      <c r="H103" s="1657"/>
      <c r="I103" s="1496"/>
    </row>
    <row r="104" spans="1:9" s="1021" customFormat="1" ht="21.75" customHeight="1" thickBot="1" x14ac:dyDescent="0.2">
      <c r="B104" s="1499"/>
      <c r="C104" s="1052" t="s">
        <v>788</v>
      </c>
      <c r="D104" s="1053"/>
      <c r="E104" s="1047">
        <f>SUM(E102:E103)</f>
        <v>1181</v>
      </c>
      <c r="F104" s="1047">
        <f>SUM(F102:F103)</f>
        <v>319</v>
      </c>
      <c r="G104" s="1048">
        <f>SUM(G102:G103)</f>
        <v>1500</v>
      </c>
      <c r="H104" s="1048">
        <f>SUM(H102:H103)</f>
        <v>1343</v>
      </c>
      <c r="I104" s="1498">
        <f t="shared" si="10"/>
        <v>0.89533333333333331</v>
      </c>
    </row>
    <row r="105" spans="1:9" s="1021" customFormat="1" ht="13.5" customHeight="1" x14ac:dyDescent="0.15">
      <c r="A105" s="1020"/>
      <c r="B105" s="1054"/>
      <c r="C105" s="1055"/>
      <c r="D105" s="1022"/>
      <c r="E105" s="1022"/>
      <c r="F105" s="1022"/>
      <c r="G105" s="1042"/>
      <c r="H105" s="1657"/>
      <c r="I105" s="1496"/>
    </row>
    <row r="106" spans="1:9" s="1021" customFormat="1" ht="13.5" customHeight="1" x14ac:dyDescent="0.15">
      <c r="A106" s="1020"/>
      <c r="B106" s="1001" t="s">
        <v>2784</v>
      </c>
      <c r="C106" s="32" t="s">
        <v>650</v>
      </c>
      <c r="D106" s="359"/>
      <c r="E106" s="1022"/>
      <c r="F106" s="1022"/>
      <c r="G106" s="1042"/>
      <c r="H106" s="1657"/>
      <c r="I106" s="1496"/>
    </row>
    <row r="107" spans="1:9" s="1045" customFormat="1" ht="21.75" customHeight="1" x14ac:dyDescent="0.2">
      <c r="A107" s="1043"/>
      <c r="B107" s="1002" t="s">
        <v>455</v>
      </c>
      <c r="C107" s="31" t="s">
        <v>2783</v>
      </c>
      <c r="D107" s="737" t="s">
        <v>285</v>
      </c>
      <c r="E107" s="737">
        <v>1236</v>
      </c>
      <c r="F107" s="737">
        <v>334</v>
      </c>
      <c r="G107" s="1011">
        <f>SUM(E107:F107)</f>
        <v>1570</v>
      </c>
      <c r="H107" s="1657">
        <v>1570</v>
      </c>
      <c r="I107" s="1496">
        <f t="shared" si="10"/>
        <v>1</v>
      </c>
    </row>
    <row r="108" spans="1:9" s="1045" customFormat="1" ht="21.75" customHeight="1" x14ac:dyDescent="0.2">
      <c r="A108" s="1043"/>
      <c r="B108" s="1002" t="s">
        <v>463</v>
      </c>
      <c r="C108" s="31" t="s">
        <v>2783</v>
      </c>
      <c r="D108" s="737" t="s">
        <v>285</v>
      </c>
      <c r="E108" s="737">
        <v>1587</v>
      </c>
      <c r="F108" s="737">
        <v>429</v>
      </c>
      <c r="G108" s="1011">
        <f>SUM(E108:F108)</f>
        <v>2016</v>
      </c>
      <c r="H108" s="1657">
        <v>2015</v>
      </c>
      <c r="I108" s="1496">
        <f t="shared" si="10"/>
        <v>0.99950396825396826</v>
      </c>
    </row>
    <row r="109" spans="1:9" s="1045" customFormat="1" ht="12.75" customHeight="1" thickBot="1" x14ac:dyDescent="0.25">
      <c r="A109" s="1043"/>
      <c r="B109" s="1002"/>
      <c r="C109" s="31"/>
      <c r="D109" s="737"/>
      <c r="E109" s="737"/>
      <c r="F109" s="737"/>
      <c r="G109" s="1011"/>
      <c r="H109" s="1657"/>
      <c r="I109" s="1496"/>
    </row>
    <row r="110" spans="1:9" s="1021" customFormat="1" ht="21.75" customHeight="1" thickBot="1" x14ac:dyDescent="0.2">
      <c r="B110" s="1499"/>
      <c r="C110" s="1005" t="s">
        <v>16</v>
      </c>
      <c r="D110" s="1047"/>
      <c r="E110" s="1047">
        <f>SUM(E107:E109)</f>
        <v>2823</v>
      </c>
      <c r="F110" s="1047">
        <f>SUM(F107:F109)</f>
        <v>763</v>
      </c>
      <c r="G110" s="1048">
        <f>SUM(G107:G109)</f>
        <v>3586</v>
      </c>
      <c r="H110" s="1048">
        <f>SUM(H107:H109)</f>
        <v>3585</v>
      </c>
      <c r="I110" s="1498">
        <f t="shared" si="10"/>
        <v>0.99972113775794758</v>
      </c>
    </row>
    <row r="111" spans="1:9" s="1021" customFormat="1" ht="13.5" customHeight="1" x14ac:dyDescent="0.15">
      <c r="A111" s="1020"/>
      <c r="B111" s="1054"/>
      <c r="C111" s="1055"/>
      <c r="D111" s="1022"/>
      <c r="E111" s="1022"/>
      <c r="F111" s="1022"/>
      <c r="G111" s="1042"/>
      <c r="H111" s="1657"/>
      <c r="I111" s="1496"/>
    </row>
    <row r="112" spans="1:9" s="1021" customFormat="1" ht="13.5" customHeight="1" x14ac:dyDescent="0.15">
      <c r="A112" s="1020"/>
      <c r="B112" s="1001" t="s">
        <v>2785</v>
      </c>
      <c r="C112" s="32" t="s">
        <v>860</v>
      </c>
      <c r="D112" s="359"/>
      <c r="E112" s="1022"/>
      <c r="F112" s="1022"/>
      <c r="G112" s="1042"/>
      <c r="H112" s="1657"/>
      <c r="I112" s="1496"/>
    </row>
    <row r="113" spans="1:9" s="1045" customFormat="1" ht="21.75" customHeight="1" x14ac:dyDescent="0.2">
      <c r="A113" s="1043"/>
      <c r="B113" s="1002" t="s">
        <v>455</v>
      </c>
      <c r="C113" s="31" t="s">
        <v>982</v>
      </c>
      <c r="D113" s="737" t="s">
        <v>285</v>
      </c>
      <c r="E113" s="737">
        <v>787</v>
      </c>
      <c r="F113" s="737">
        <v>213</v>
      </c>
      <c r="G113" s="1011">
        <f>E113+F113</f>
        <v>1000</v>
      </c>
      <c r="H113" s="1657">
        <v>110</v>
      </c>
      <c r="I113" s="1496">
        <f t="shared" si="10"/>
        <v>0.11</v>
      </c>
    </row>
    <row r="114" spans="1:9" s="1045" customFormat="1" ht="12" customHeight="1" thickBot="1" x14ac:dyDescent="0.25">
      <c r="A114" s="1043"/>
      <c r="B114" s="1056"/>
      <c r="C114" s="1057"/>
      <c r="D114" s="1058"/>
      <c r="E114" s="1058"/>
      <c r="F114" s="1058"/>
      <c r="G114" s="1059"/>
      <c r="H114" s="1657"/>
      <c r="I114" s="1496"/>
    </row>
    <row r="115" spans="1:9" s="1045" customFormat="1" ht="21.75" customHeight="1" thickBot="1" x14ac:dyDescent="0.25">
      <c r="B115" s="1499"/>
      <c r="C115" s="1005" t="s">
        <v>170</v>
      </c>
      <c r="D115" s="1047"/>
      <c r="E115" s="1047">
        <f>SUM(E113:E113)</f>
        <v>787</v>
      </c>
      <c r="F115" s="1047">
        <f>SUM(F113:F113)</f>
        <v>213</v>
      </c>
      <c r="G115" s="1048">
        <f>SUM(G113:G113)</f>
        <v>1000</v>
      </c>
      <c r="H115" s="1048">
        <f>SUM(H113:H113)</f>
        <v>110</v>
      </c>
      <c r="I115" s="1498">
        <f t="shared" si="10"/>
        <v>0.11</v>
      </c>
    </row>
    <row r="116" spans="1:9" s="1021" customFormat="1" ht="13.5" customHeight="1" x14ac:dyDescent="0.2">
      <c r="A116" s="1020"/>
      <c r="B116" s="1049"/>
      <c r="C116" s="1037"/>
      <c r="D116" s="1050"/>
      <c r="E116" s="1050"/>
      <c r="F116" s="1050"/>
      <c r="G116" s="1042"/>
      <c r="H116" s="1657"/>
      <c r="I116" s="1496"/>
    </row>
    <row r="117" spans="1:9" s="1021" customFormat="1" ht="13.5" customHeight="1" x14ac:dyDescent="0.15">
      <c r="A117" s="1020"/>
      <c r="B117" s="1001" t="s">
        <v>2786</v>
      </c>
      <c r="C117" s="32" t="s">
        <v>483</v>
      </c>
      <c r="D117" s="359"/>
      <c r="E117" s="359">
        <v>0</v>
      </c>
      <c r="F117" s="359">
        <v>0</v>
      </c>
      <c r="G117" s="995">
        <v>0</v>
      </c>
      <c r="H117" s="1657">
        <v>0</v>
      </c>
      <c r="I117" s="1496"/>
    </row>
    <row r="118" spans="1:9" s="1021" customFormat="1" ht="11.25" customHeight="1" thickBot="1" x14ac:dyDescent="0.25">
      <c r="A118" s="1020"/>
      <c r="B118" s="1060"/>
      <c r="C118" s="31"/>
      <c r="D118" s="358"/>
      <c r="E118" s="358"/>
      <c r="F118" s="358"/>
      <c r="G118" s="995"/>
      <c r="H118" s="1657"/>
      <c r="I118" s="1496"/>
    </row>
    <row r="119" spans="1:9" s="1021" customFormat="1" ht="21.75" customHeight="1" thickBot="1" x14ac:dyDescent="0.25">
      <c r="B119" s="1509"/>
      <c r="C119" s="1005" t="s">
        <v>484</v>
      </c>
      <c r="D119" s="1036"/>
      <c r="E119" s="1006">
        <f>E117</f>
        <v>0</v>
      </c>
      <c r="F119" s="1006">
        <f t="shared" ref="F119:H119" si="11">F117</f>
        <v>0</v>
      </c>
      <c r="G119" s="1007">
        <f t="shared" si="11"/>
        <v>0</v>
      </c>
      <c r="H119" s="1048">
        <f t="shared" si="11"/>
        <v>0</v>
      </c>
      <c r="I119" s="1498"/>
    </row>
    <row r="120" spans="1:9" s="985" customFormat="1" ht="13.5" customHeight="1" thickBot="1" x14ac:dyDescent="0.25">
      <c r="A120" s="1024"/>
      <c r="B120" s="1049"/>
      <c r="C120" s="1037"/>
      <c r="D120" s="1050"/>
      <c r="E120" s="1050"/>
      <c r="F120" s="1050"/>
      <c r="G120" s="1042"/>
      <c r="H120" s="1656"/>
      <c r="I120" s="1496"/>
    </row>
    <row r="121" spans="1:9" s="1021" customFormat="1" ht="20.25" customHeight="1" thickBot="1" x14ac:dyDescent="0.2">
      <c r="B121" s="1508"/>
      <c r="C121" s="1005" t="s">
        <v>485</v>
      </c>
      <c r="D121" s="1047"/>
      <c r="E121" s="1047">
        <f>E15+E21+E39+E52+E57+E64+E70+E79+E84+E93+E99+E104+E110+E119+E115</f>
        <v>1913049</v>
      </c>
      <c r="F121" s="1047">
        <f>F15+F21+F39+F52+F57+F64+F70+F79+F84+F93+F99+F104+F110+F119+F115</f>
        <v>266469</v>
      </c>
      <c r="G121" s="1048">
        <f>G15+G21+G39+G52+G57+G64+G70+G79+G84+G93+G99+G104+G110+G119+G115</f>
        <v>2179518</v>
      </c>
      <c r="H121" s="1048">
        <f>H15+H21+H39+H52+H57+H64+H70+H79+H84+H93+H99+H104+H110+H119+H115</f>
        <v>887485</v>
      </c>
      <c r="I121" s="1498">
        <f t="shared" si="10"/>
        <v>0.40719324180850996</v>
      </c>
    </row>
    <row r="124" spans="1:9" ht="14.1" customHeight="1" x14ac:dyDescent="0.2">
      <c r="F124" s="1050"/>
      <c r="G124" s="1022"/>
    </row>
  </sheetData>
  <sheetProtection selectLockedCells="1" selectUnlockedCells="1"/>
  <mergeCells count="13">
    <mergeCell ref="B1:I1"/>
    <mergeCell ref="B2:I2"/>
    <mergeCell ref="B3:I3"/>
    <mergeCell ref="C8:C9"/>
    <mergeCell ref="G8:G9"/>
    <mergeCell ref="E8:E9"/>
    <mergeCell ref="F8:F9"/>
    <mergeCell ref="D8:D9"/>
    <mergeCell ref="H7:H9"/>
    <mergeCell ref="I7:I9"/>
    <mergeCell ref="B4:I4"/>
    <mergeCell ref="B5:B9"/>
    <mergeCell ref="E7:G7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75" firstPageNumber="0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41</vt:i4>
      </vt:variant>
      <vt:variant>
        <vt:lpstr>Névvel ellátott tartományok</vt:lpstr>
      </vt:variant>
      <vt:variant>
        <vt:i4>2</vt:i4>
      </vt:variant>
    </vt:vector>
  </HeadingPairs>
  <TitlesOfParts>
    <vt:vector size="43" baseType="lpstr">
      <vt:lpstr>Össz.önkor.mérleg.</vt:lpstr>
      <vt:lpstr>működ. mérleg </vt:lpstr>
      <vt:lpstr>felhalm. mérleg</vt:lpstr>
      <vt:lpstr>2020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mük. bev.Önkor és Hivatal </vt:lpstr>
      <vt:lpstr>ellátottak ÖNK</vt:lpstr>
      <vt:lpstr>pü.mérleg Önkorm.</vt:lpstr>
      <vt:lpstr>ÖNK kötelező-önként vállalt</vt:lpstr>
      <vt:lpstr>egyéb ki nem emelt</vt:lpstr>
      <vt:lpstr>Intézmények kötelező-önként vál</vt:lpstr>
      <vt:lpstr>ellátottak hivatal</vt:lpstr>
      <vt:lpstr>pü mérleg Hivatal</vt:lpstr>
      <vt:lpstr>püm. GAMESZ. </vt:lpstr>
      <vt:lpstr>püm.Brunszvik</vt:lpstr>
      <vt:lpstr>püm Festetics</vt:lpstr>
      <vt:lpstr>püm-TASZII.</vt:lpstr>
      <vt:lpstr>mérleg</vt:lpstr>
      <vt:lpstr>vagyonkim. forg.kép. szerint</vt:lpstr>
      <vt:lpstr>Ingatlanok forgalomképesség</vt:lpstr>
      <vt:lpstr>befejezetlen beruházások</vt:lpstr>
      <vt:lpstr>részesedések</vt:lpstr>
      <vt:lpstr>eredménykimutatás</vt:lpstr>
      <vt:lpstr>maradvány</vt:lpstr>
      <vt:lpstr>létszám</vt:lpstr>
      <vt:lpstr>Munka3</vt:lpstr>
      <vt:lpstr>Munka6</vt:lpstr>
      <vt:lpstr>likvid</vt:lpstr>
      <vt:lpstr>Munka1</vt:lpstr>
      <vt:lpstr>2019 évi létszám</vt:lpstr>
      <vt:lpstr>Kötváll Ph.</vt:lpstr>
      <vt:lpstr>Kötváll Önk</vt:lpstr>
      <vt:lpstr>kötváll. </vt:lpstr>
      <vt:lpstr>közvetett t.</vt:lpstr>
      <vt:lpstr>pm keret felhasználás</vt:lpstr>
      <vt:lpstr>hitelállomány </vt:lpstr>
      <vt:lpstr>'2019 évi létszám'!Nyomtatási_cím</vt:lpstr>
      <vt:lpstr>'kötváll.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user</cp:lastModifiedBy>
  <cp:lastPrinted>2023-05-17T08:10:14Z</cp:lastPrinted>
  <dcterms:created xsi:type="dcterms:W3CDTF">2013-12-16T15:47:29Z</dcterms:created>
  <dcterms:modified xsi:type="dcterms:W3CDTF">2023-05-17T16:07:15Z</dcterms:modified>
</cp:coreProperties>
</file>